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785" windowWidth="19260" windowHeight="4845"/>
  </bookViews>
  <sheets>
    <sheet name="CB5 Carpets" sheetId="2" r:id="rId1"/>
  </sheets>
  <definedNames>
    <definedName name="ROE">#REF!</definedName>
  </definedNames>
  <calcPr calcId="124519"/>
</workbook>
</file>

<file path=xl/calcChain.xml><?xml version="1.0" encoding="utf-8"?>
<calcChain xmlns="http://schemas.openxmlformats.org/spreadsheetml/2006/main">
  <c r="N62" i="2"/>
  <c r="P68"/>
  <c r="N61"/>
  <c r="L44"/>
  <c r="J35"/>
  <c r="F13"/>
  <c r="L81"/>
  <c r="R84"/>
  <c r="R86" s="1"/>
  <c r="R95" s="1"/>
  <c r="P84"/>
  <c r="P86" s="1"/>
  <c r="N84"/>
  <c r="N86" s="1"/>
  <c r="L84"/>
  <c r="L86" s="1"/>
  <c r="J84"/>
  <c r="J86" s="1"/>
  <c r="J90" s="1"/>
  <c r="J91" s="1"/>
  <c r="H84"/>
  <c r="H86" s="1"/>
  <c r="F84"/>
  <c r="F86" s="1"/>
  <c r="R91"/>
  <c r="P91"/>
  <c r="N91"/>
  <c r="L91"/>
  <c r="H91"/>
  <c r="F91"/>
  <c r="S81"/>
  <c r="S85" s="1"/>
  <c r="Q81"/>
  <c r="Q85" s="1"/>
  <c r="O81"/>
  <c r="O85" s="1"/>
  <c r="M81"/>
  <c r="M85" s="1"/>
  <c r="K81"/>
  <c r="K85" s="1"/>
  <c r="I81"/>
  <c r="I85" s="1"/>
  <c r="G81"/>
  <c r="G84" s="1"/>
  <c r="R80"/>
  <c r="R87" s="1"/>
  <c r="P80"/>
  <c r="P87" s="1"/>
  <c r="N80"/>
  <c r="N87" s="1"/>
  <c r="L80"/>
  <c r="L87" s="1"/>
  <c r="J80"/>
  <c r="J87" s="1"/>
  <c r="H80"/>
  <c r="H87" s="1"/>
  <c r="X87"/>
  <c r="X86"/>
  <c r="X85"/>
  <c r="X84"/>
  <c r="X83"/>
  <c r="X82"/>
  <c r="X81"/>
  <c r="Y81" s="1"/>
  <c r="Y82" s="1"/>
  <c r="Y83" s="1"/>
  <c r="Y84" s="1"/>
  <c r="Y85" s="1"/>
  <c r="W87"/>
  <c r="W86"/>
  <c r="W85"/>
  <c r="W84"/>
  <c r="W83"/>
  <c r="W82"/>
  <c r="W81"/>
  <c r="C76"/>
  <c r="C73"/>
  <c r="C65"/>
  <c r="C62"/>
  <c r="C54"/>
  <c r="C43"/>
  <c r="C32"/>
  <c r="C21"/>
  <c r="C51"/>
  <c r="C18"/>
  <c r="C40"/>
  <c r="C29"/>
  <c r="F12"/>
  <c r="C10"/>
  <c r="C78"/>
  <c r="C75"/>
  <c r="C64"/>
  <c r="C53"/>
  <c r="C42"/>
  <c r="C31"/>
  <c r="C20"/>
  <c r="G85" l="1"/>
  <c r="I84"/>
  <c r="K84"/>
  <c r="M84"/>
  <c r="O84"/>
  <c r="Q84"/>
  <c r="S84"/>
  <c r="H92"/>
  <c r="J92"/>
  <c r="L92"/>
  <c r="N92"/>
  <c r="P92"/>
  <c r="R92"/>
  <c r="Y86"/>
  <c r="Y87"/>
  <c r="F18"/>
  <c r="F20" s="1"/>
  <c r="F80"/>
  <c r="F87" s="1"/>
  <c r="F92" s="1"/>
  <c r="F93" l="1"/>
  <c r="G13"/>
  <c r="F94"/>
  <c r="F95" s="1"/>
  <c r="G20"/>
  <c r="Z81"/>
  <c r="G12"/>
  <c r="G17"/>
  <c r="G14"/>
  <c r="G15"/>
  <c r="G16"/>
  <c r="G18"/>
  <c r="G19"/>
  <c r="H21"/>
  <c r="H23" s="1"/>
  <c r="H29" s="1"/>
  <c r="H31" l="1"/>
  <c r="H93" s="1"/>
  <c r="H94" s="1"/>
  <c r="H95" s="1"/>
  <c r="J32" l="1"/>
  <c r="J34" s="1"/>
  <c r="J40" s="1"/>
  <c r="Z82"/>
  <c r="J42"/>
  <c r="J93" s="1"/>
  <c r="J94" s="1"/>
  <c r="J95" s="1"/>
  <c r="K40"/>
  <c r="K34"/>
  <c r="I23"/>
  <c r="I24"/>
  <c r="I31"/>
  <c r="I30"/>
  <c r="I28"/>
  <c r="I27"/>
  <c r="I26"/>
  <c r="I25"/>
  <c r="I29"/>
  <c r="K41" l="1"/>
  <c r="Z83"/>
  <c r="L43"/>
  <c r="K42"/>
  <c r="K39"/>
  <c r="K38"/>
  <c r="K37"/>
  <c r="K36"/>
  <c r="K35"/>
  <c r="L45" l="1"/>
  <c r="L51" l="1"/>
  <c r="L53" l="1"/>
  <c r="L93" s="1"/>
  <c r="L94" s="1"/>
  <c r="L95" s="1"/>
  <c r="M51"/>
  <c r="N54" l="1"/>
  <c r="N56" s="1"/>
  <c r="N60" s="1"/>
  <c r="M52"/>
  <c r="Z84"/>
  <c r="M53"/>
  <c r="M50"/>
  <c r="M49"/>
  <c r="M48"/>
  <c r="M47"/>
  <c r="M46"/>
  <c r="M45"/>
  <c r="N64" l="1"/>
  <c r="N93" s="1"/>
  <c r="N94" s="1"/>
  <c r="N95" s="1"/>
  <c r="O62"/>
  <c r="P65" l="1"/>
  <c r="P67" s="1"/>
  <c r="Z85"/>
  <c r="P73"/>
  <c r="O64"/>
  <c r="O63"/>
  <c r="O61"/>
  <c r="O60"/>
  <c r="O59"/>
  <c r="O58"/>
  <c r="O57"/>
  <c r="O56"/>
  <c r="P75" l="1"/>
  <c r="Q73"/>
  <c r="Z86" l="1"/>
  <c r="P93"/>
  <c r="P94" s="1"/>
  <c r="P95" s="1"/>
  <c r="R76"/>
  <c r="Q75"/>
  <c r="Q74"/>
  <c r="Q72"/>
  <c r="Q71"/>
  <c r="Q70"/>
  <c r="Q69"/>
  <c r="Q68"/>
  <c r="Q67"/>
  <c r="R78" l="1"/>
  <c r="R93" s="1"/>
  <c r="R94" s="1"/>
  <c r="T76"/>
  <c r="S76"/>
  <c r="T77"/>
  <c r="Z87" l="1"/>
  <c r="T56"/>
  <c r="T57"/>
  <c r="T58"/>
  <c r="S78"/>
  <c r="S77"/>
  <c r="T68"/>
  <c r="T67"/>
  <c r="T45"/>
  <c r="T46"/>
  <c r="T34"/>
  <c r="T35"/>
  <c r="T12"/>
  <c r="T13"/>
  <c r="T23"/>
  <c r="T24"/>
  <c r="T17"/>
  <c r="T47"/>
  <c r="T48"/>
  <c r="T49"/>
  <c r="T50"/>
  <c r="T52"/>
  <c r="T36"/>
  <c r="T37"/>
  <c r="T38"/>
  <c r="T39"/>
  <c r="T41"/>
  <c r="T25"/>
  <c r="T26"/>
  <c r="T27"/>
  <c r="T28"/>
  <c r="T30"/>
  <c r="T14"/>
  <c r="T15"/>
  <c r="T16"/>
  <c r="T19"/>
  <c r="T20"/>
  <c r="T18"/>
  <c r="T29"/>
  <c r="T31"/>
  <c r="T40"/>
  <c r="T42"/>
  <c r="T51"/>
  <c r="T53"/>
  <c r="T74"/>
  <c r="T72"/>
  <c r="T71"/>
  <c r="T70"/>
  <c r="T69"/>
  <c r="T59"/>
  <c r="T60"/>
  <c r="T61"/>
  <c r="T63"/>
  <c r="T78"/>
  <c r="T62"/>
  <c r="T64"/>
  <c r="T73"/>
  <c r="T75"/>
</calcChain>
</file>

<file path=xl/comments1.xml><?xml version="1.0" encoding="utf-8"?>
<comments xmlns="http://schemas.openxmlformats.org/spreadsheetml/2006/main">
  <authors>
    <author>Olivier van Lieshout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Ghazni = 2.50
Iraq = 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Soap and 'Lico'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Soap and 'Lico'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Supervisor / master</t>
        </r>
      </text>
    </comment>
  </commentList>
</comments>
</file>

<file path=xl/sharedStrings.xml><?xml version="1.0" encoding="utf-8"?>
<sst xmlns="http://schemas.openxmlformats.org/spreadsheetml/2006/main" count="191" uniqueCount="97">
  <si>
    <t>Kostprijsberekeningsysteem en Analyse leefbaar loon.</t>
  </si>
  <si>
    <r>
      <t xml:space="preserve">Nb. Alleen de </t>
    </r>
    <r>
      <rPr>
        <sz val="8"/>
        <color indexed="12"/>
        <rFont val="Arial"/>
        <family val="2"/>
      </rPr>
      <t>blauwe</t>
    </r>
    <r>
      <rPr>
        <sz val="8"/>
        <rFont val="Arial"/>
        <family val="2"/>
      </rPr>
      <t xml:space="preserve"> cijfers moeten ingevoerd worden, alle zwarte worden automatisch berekend.</t>
    </r>
  </si>
  <si>
    <t>Nb2. Alles omgerekend in EURO invullen.</t>
  </si>
  <si>
    <t>Component</t>
  </si>
  <si>
    <t>INCO</t>
  </si>
  <si>
    <t>%</t>
  </si>
  <si>
    <t>Labor</t>
  </si>
  <si>
    <t>Materials</t>
  </si>
  <si>
    <t>Other direct production cost</t>
  </si>
  <si>
    <t>Packaging</t>
  </si>
  <si>
    <t>Cost price producer</t>
  </si>
  <si>
    <t>Margin producer</t>
  </si>
  <si>
    <t>Sales price producer</t>
  </si>
  <si>
    <t>EXW</t>
  </si>
  <si>
    <t>Purchase price exporter</t>
  </si>
  <si>
    <t>Transport exporter</t>
  </si>
  <si>
    <t>Packaging exporter</t>
  </si>
  <si>
    <t>Other direct production cost exporter</t>
  </si>
  <si>
    <t>Financing cost exporter</t>
  </si>
  <si>
    <t>Cost price exporter</t>
  </si>
  <si>
    <t>Margin exporter</t>
  </si>
  <si>
    <t>Sales price exporter</t>
  </si>
  <si>
    <t>C&amp;F</t>
  </si>
  <si>
    <t>Purchase price importer</t>
  </si>
  <si>
    <t>Transport importer</t>
  </si>
  <si>
    <t>Packaging importer</t>
  </si>
  <si>
    <t>Other direct production cost importer</t>
  </si>
  <si>
    <t>Financing cost importer</t>
  </si>
  <si>
    <t>Cost price importer</t>
  </si>
  <si>
    <t>margin importer</t>
  </si>
  <si>
    <t>Sales price importer</t>
  </si>
  <si>
    <t>Purchase price retail shop</t>
  </si>
  <si>
    <t>Margin retail shop</t>
  </si>
  <si>
    <t>Sales price retail shop (Wereldwinkel)</t>
  </si>
  <si>
    <t>Marge producent per stuk</t>
  </si>
  <si>
    <t>Aantal stuks bij fulltime productie</t>
  </si>
  <si>
    <t>daily</t>
  </si>
  <si>
    <t>Number of days working per month</t>
  </si>
  <si>
    <t>Dagen werkzaam per maand</t>
  </si>
  <si>
    <t>Maandbeloning</t>
  </si>
  <si>
    <t>Leefbaar loon voor de regio</t>
  </si>
  <si>
    <t>Beloning leefbaar?</t>
  </si>
  <si>
    <t>VC2 Other direct production cost</t>
  </si>
  <si>
    <t>VC4 Sales &amp; Transport cost</t>
  </si>
  <si>
    <t>VC2 Hired labor (nót own labor!)</t>
  </si>
  <si>
    <t>VC3 Packaging cost</t>
  </si>
  <si>
    <t>Spinning</t>
  </si>
  <si>
    <t>Dying</t>
  </si>
  <si>
    <t>Weaving</t>
  </si>
  <si>
    <t>Trader</t>
  </si>
  <si>
    <t>Cut &amp; Wash</t>
  </si>
  <si>
    <t>Wholesale</t>
  </si>
  <si>
    <r>
      <t xml:space="preserve">Note 1: only </t>
    </r>
    <r>
      <rPr>
        <sz val="9"/>
        <color indexed="12"/>
        <rFont val="Arial"/>
        <family val="2"/>
      </rPr>
      <t>blue</t>
    </r>
    <r>
      <rPr>
        <sz val="9"/>
        <rFont val="Arial"/>
        <family val="2"/>
      </rPr>
      <t xml:space="preserve"> figures may be altered; all black figures and % are calculated automatically</t>
    </r>
  </si>
  <si>
    <t>Processing ratio</t>
  </si>
  <si>
    <t>Unit of measurement</t>
  </si>
  <si>
    <t>kg</t>
  </si>
  <si>
    <t>VC1 Other ingredients cost</t>
  </si>
  <si>
    <t>VC1 Raw material cost</t>
  </si>
  <si>
    <t>CB5 Value Chain Cost Price Calculation Sheet</t>
  </si>
  <si>
    <t xml:space="preserve">Raw material: </t>
  </si>
  <si>
    <t>Finished product:</t>
  </si>
  <si>
    <t>Place / origin</t>
  </si>
  <si>
    <t>Margin</t>
  </si>
  <si>
    <t>Wool washing</t>
  </si>
  <si>
    <t>% Total</t>
  </si>
  <si>
    <t>USD</t>
  </si>
  <si>
    <t>Note 2: use one single currency throughout the chain.</t>
  </si>
  <si>
    <t>Khonats</t>
  </si>
  <si>
    <t>Peshawar</t>
  </si>
  <si>
    <t>Kabul</t>
  </si>
  <si>
    <t>m2</t>
  </si>
  <si>
    <t>Cumulative Margin</t>
  </si>
  <si>
    <t>Sales Price</t>
  </si>
  <si>
    <t>Margin per unit</t>
  </si>
  <si>
    <t>Quantity at full-time production</t>
  </si>
  <si>
    <t>FC1 Deprciation</t>
  </si>
  <si>
    <t>FC2 Interest</t>
  </si>
  <si>
    <t>FC3 Overhead cost</t>
  </si>
  <si>
    <t>Number of months per year</t>
  </si>
  <si>
    <t>Yearly contribution</t>
  </si>
  <si>
    <t>Yearly profit</t>
  </si>
  <si>
    <t>Fixed cost per year</t>
  </si>
  <si>
    <t>Total sales</t>
  </si>
  <si>
    <t>Capacity per year</t>
  </si>
  <si>
    <t>Actual quantity sold</t>
  </si>
  <si>
    <t>Capacity utilization</t>
  </si>
  <si>
    <t>Profitabilty</t>
  </si>
  <si>
    <t>Prices Fair?</t>
  </si>
  <si>
    <t>Name exporter:</t>
  </si>
  <si>
    <t>Gazhni</t>
  </si>
  <si>
    <t>Place</t>
  </si>
  <si>
    <t>Jalalabad</t>
  </si>
  <si>
    <t>Afghan Integrated Carpet Manufacturers</t>
  </si>
  <si>
    <t>(from Iraq is machine spun cost = $5 per kg)</t>
  </si>
  <si>
    <t>(fom Belgium $10-11 per kg)</t>
  </si>
  <si>
    <t>Woven carpet (300 knots)</t>
  </si>
  <si>
    <t>Sheep wool (100% Ghazni)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</si>
</sst>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87">
    <xf numFmtId="0" fontId="0" fillId="0" borderId="0" xfId="0"/>
    <xf numFmtId="0" fontId="1" fillId="2" borderId="0" xfId="1" applyFill="1"/>
    <xf numFmtId="0" fontId="1" fillId="2" borderId="0" xfId="1" applyNumberFormat="1" applyFill="1" applyAlignment="1">
      <alignment horizontal="left"/>
    </xf>
    <xf numFmtId="0" fontId="2" fillId="3" borderId="0" xfId="1" applyFont="1" applyFill="1"/>
    <xf numFmtId="0" fontId="1" fillId="3" borderId="0" xfId="1" applyFill="1"/>
    <xf numFmtId="0" fontId="2" fillId="3" borderId="0" xfId="1" applyFont="1" applyFill="1" applyAlignment="1">
      <alignment horizontal="right"/>
    </xf>
    <xf numFmtId="0" fontId="7" fillId="3" borderId="0" xfId="1" applyFont="1" applyFill="1"/>
    <xf numFmtId="0" fontId="3" fillId="3" borderId="0" xfId="1" applyFont="1" applyFill="1"/>
    <xf numFmtId="0" fontId="6" fillId="3" borderId="0" xfId="1" applyFont="1" applyFill="1"/>
    <xf numFmtId="0" fontId="2" fillId="3" borderId="0" xfId="1" applyFont="1" applyFill="1" applyAlignment="1">
      <alignment horizontal="center"/>
    </xf>
    <xf numFmtId="0" fontId="5" fillId="3" borderId="0" xfId="1" applyFont="1" applyFill="1"/>
    <xf numFmtId="9" fontId="1" fillId="3" borderId="0" xfId="2" applyFont="1" applyFill="1"/>
    <xf numFmtId="9" fontId="1" fillId="3" borderId="0" xfId="2" applyFill="1"/>
    <xf numFmtId="0" fontId="6" fillId="3" borderId="0" xfId="1" applyNumberFormat="1" applyFont="1" applyFill="1" applyAlignment="1">
      <alignment horizontal="left"/>
    </xf>
    <xf numFmtId="0" fontId="1" fillId="3" borderId="0" xfId="1" applyFill="1" applyAlignment="1">
      <alignment horizontal="left" indent="2"/>
    </xf>
    <xf numFmtId="0" fontId="1" fillId="3" borderId="0" xfId="1" applyFill="1" applyAlignment="1">
      <alignment horizontal="left" indent="3"/>
    </xf>
    <xf numFmtId="0" fontId="1" fillId="3" borderId="0" xfId="1" applyFill="1" applyAlignment="1">
      <alignment horizontal="left" indent="4"/>
    </xf>
    <xf numFmtId="0" fontId="1" fillId="3" borderId="0" xfId="1" applyFill="1" applyAlignment="1">
      <alignment horizontal="left" indent="5"/>
    </xf>
    <xf numFmtId="0" fontId="1" fillId="3" borderId="0" xfId="1" applyFill="1" applyAlignment="1">
      <alignment horizontal="left" indent="6"/>
    </xf>
    <xf numFmtId="0" fontId="1" fillId="3" borderId="0" xfId="1" applyFill="1" applyAlignment="1">
      <alignment horizontal="center"/>
    </xf>
    <xf numFmtId="0" fontId="1" fillId="3" borderId="4" xfId="1" applyFill="1" applyBorder="1"/>
    <xf numFmtId="0" fontId="1" fillId="3" borderId="3" xfId="1" applyFill="1" applyBorder="1"/>
    <xf numFmtId="0" fontId="9" fillId="3" borderId="2" xfId="1" applyFont="1" applyFill="1" applyBorder="1"/>
    <xf numFmtId="0" fontId="2" fillId="3" borderId="0" xfId="1" applyFont="1" applyFill="1" applyBorder="1"/>
    <xf numFmtId="0" fontId="6" fillId="3" borderId="0" xfId="1" applyFont="1" applyFill="1" applyBorder="1"/>
    <xf numFmtId="0" fontId="1" fillId="3" borderId="0" xfId="1" applyFill="1" applyBorder="1"/>
    <xf numFmtId="2" fontId="5" fillId="3" borderId="0" xfId="1" applyNumberFormat="1" applyFont="1" applyFill="1" applyBorder="1"/>
    <xf numFmtId="1" fontId="6" fillId="3" borderId="0" xfId="1" applyNumberFormat="1" applyFont="1" applyFill="1" applyBorder="1"/>
    <xf numFmtId="1" fontId="5" fillId="3" borderId="0" xfId="1" applyNumberFormat="1" applyFont="1" applyFill="1" applyBorder="1"/>
    <xf numFmtId="0" fontId="6" fillId="3" borderId="0" xfId="1" applyNumberFormat="1" applyFont="1" applyFill="1" applyBorder="1" applyAlignment="1">
      <alignment horizontal="left"/>
    </xf>
    <xf numFmtId="1" fontId="1" fillId="3" borderId="0" xfId="1" applyNumberFormat="1" applyFill="1" applyBorder="1"/>
    <xf numFmtId="0" fontId="2" fillId="3" borderId="1" xfId="1" applyFont="1" applyFill="1" applyBorder="1"/>
    <xf numFmtId="0" fontId="6" fillId="3" borderId="1" xfId="1" applyNumberFormat="1" applyFont="1" applyFill="1" applyBorder="1" applyAlignment="1">
      <alignment horizontal="left"/>
    </xf>
    <xf numFmtId="1" fontId="2" fillId="3" borderId="1" xfId="1" applyNumberFormat="1" applyFont="1" applyFill="1" applyBorder="1"/>
    <xf numFmtId="0" fontId="6" fillId="3" borderId="0" xfId="1" applyFont="1" applyFill="1" applyBorder="1" applyAlignment="1">
      <alignment horizontal="left" indent="1"/>
    </xf>
    <xf numFmtId="0" fontId="1" fillId="3" borderId="0" xfId="1" applyFill="1" applyBorder="1" applyAlignment="1">
      <alignment horizontal="left" indent="1"/>
    </xf>
    <xf numFmtId="0" fontId="2" fillId="3" borderId="1" xfId="1" applyFont="1" applyFill="1" applyBorder="1" applyAlignment="1">
      <alignment horizontal="left" indent="1"/>
    </xf>
    <xf numFmtId="9" fontId="1" fillId="3" borderId="0" xfId="2" applyFont="1" applyFill="1" applyBorder="1"/>
    <xf numFmtId="0" fontId="1" fillId="3" borderId="1" xfId="1" applyFill="1" applyBorder="1"/>
    <xf numFmtId="9" fontId="1" fillId="3" borderId="1" xfId="2" applyFont="1" applyFill="1" applyBorder="1"/>
    <xf numFmtId="0" fontId="9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 indent="2"/>
    </xf>
    <xf numFmtId="0" fontId="2" fillId="3" borderId="1" xfId="1" applyFont="1" applyFill="1" applyBorder="1" applyAlignment="1">
      <alignment horizontal="left" indent="3"/>
    </xf>
    <xf numFmtId="9" fontId="2" fillId="3" borderId="1" xfId="2" applyFont="1" applyFill="1" applyBorder="1"/>
    <xf numFmtId="1" fontId="5" fillId="3" borderId="1" xfId="1" applyNumberFormat="1" applyFont="1" applyFill="1" applyBorder="1"/>
    <xf numFmtId="0" fontId="9" fillId="3" borderId="2" xfId="1" applyFont="1" applyFill="1" applyBorder="1" applyAlignment="1">
      <alignment horizontal="left"/>
    </xf>
    <xf numFmtId="0" fontId="9" fillId="3" borderId="4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left" indent="2"/>
    </xf>
    <xf numFmtId="0" fontId="6" fillId="3" borderId="0" xfId="1" applyFont="1" applyFill="1" applyAlignment="1">
      <alignment horizontal="left" indent="3"/>
    </xf>
    <xf numFmtId="0" fontId="2" fillId="3" borderId="1" xfId="1" applyFont="1" applyFill="1" applyBorder="1" applyAlignment="1">
      <alignment horizontal="left" indent="4"/>
    </xf>
    <xf numFmtId="0" fontId="2" fillId="3" borderId="1" xfId="1" applyFont="1" applyFill="1" applyBorder="1" applyAlignment="1">
      <alignment horizontal="left" indent="5"/>
    </xf>
    <xf numFmtId="9" fontId="1" fillId="3" borderId="1" xfId="2" applyFill="1" applyBorder="1"/>
    <xf numFmtId="0" fontId="6" fillId="3" borderId="0" xfId="1" applyFont="1" applyFill="1" applyAlignment="1">
      <alignment horizontal="left" indent="6"/>
    </xf>
    <xf numFmtId="0" fontId="2" fillId="3" borderId="1" xfId="1" applyFont="1" applyFill="1" applyBorder="1" applyAlignment="1">
      <alignment horizontal="left" indent="6"/>
    </xf>
    <xf numFmtId="0" fontId="1" fillId="4" borderId="0" xfId="1" applyFill="1"/>
    <xf numFmtId="0" fontId="2" fillId="4" borderId="0" xfId="1" applyFont="1" applyFill="1"/>
    <xf numFmtId="0" fontId="1" fillId="2" borderId="0" xfId="1" applyFill="1" applyAlignment="1">
      <alignment horizontal="right"/>
    </xf>
    <xf numFmtId="0" fontId="2" fillId="4" borderId="0" xfId="1" applyFont="1" applyFill="1" applyAlignment="1">
      <alignment horizontal="right"/>
    </xf>
    <xf numFmtId="1" fontId="1" fillId="4" borderId="0" xfId="1" applyNumberFormat="1" applyFill="1" applyAlignment="1">
      <alignment horizontal="right"/>
    </xf>
    <xf numFmtId="1" fontId="2" fillId="4" borderId="0" xfId="1" applyNumberFormat="1" applyFont="1" applyFill="1" applyAlignment="1">
      <alignment horizontal="right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9" fontId="1" fillId="3" borderId="0" xfId="2" applyFill="1" applyBorder="1"/>
    <xf numFmtId="3" fontId="2" fillId="3" borderId="0" xfId="1" applyNumberFormat="1" applyFont="1" applyFill="1"/>
    <xf numFmtId="3" fontId="6" fillId="3" borderId="0" xfId="1" applyNumberFormat="1" applyFont="1" applyFill="1"/>
    <xf numFmtId="0" fontId="10" fillId="3" borderId="0" xfId="1" applyFont="1" applyFill="1"/>
    <xf numFmtId="3" fontId="10" fillId="3" borderId="0" xfId="1" applyNumberFormat="1" applyFont="1" applyFill="1"/>
    <xf numFmtId="3" fontId="1" fillId="3" borderId="0" xfId="1" applyNumberFormat="1" applyFill="1"/>
    <xf numFmtId="164" fontId="2" fillId="3" borderId="0" xfId="1" applyNumberFormat="1" applyFont="1" applyFill="1"/>
    <xf numFmtId="164" fontId="1" fillId="3" borderId="0" xfId="1" applyNumberFormat="1" applyFill="1"/>
    <xf numFmtId="3" fontId="5" fillId="3" borderId="0" xfId="1" applyNumberFormat="1" applyFont="1" applyFill="1"/>
    <xf numFmtId="4" fontId="5" fillId="3" borderId="0" xfId="1" applyNumberFormat="1" applyFont="1" applyFill="1"/>
    <xf numFmtId="165" fontId="5" fillId="3" borderId="0" xfId="1" applyNumberFormat="1" applyFont="1" applyFill="1" applyBorder="1"/>
    <xf numFmtId="165" fontId="5" fillId="3" borderId="1" xfId="1" applyNumberFormat="1" applyFont="1" applyFill="1" applyBorder="1"/>
    <xf numFmtId="165" fontId="10" fillId="3" borderId="0" xfId="1" applyNumberFormat="1" applyFont="1" applyFill="1" applyBorder="1"/>
    <xf numFmtId="165" fontId="1" fillId="3" borderId="0" xfId="1" applyNumberFormat="1" applyFill="1" applyBorder="1"/>
    <xf numFmtId="165" fontId="2" fillId="3" borderId="1" xfId="1" applyNumberFormat="1" applyFont="1" applyFill="1" applyBorder="1"/>
    <xf numFmtId="4" fontId="6" fillId="3" borderId="0" xfId="1" applyNumberFormat="1" applyFont="1" applyFill="1"/>
  </cellXfs>
  <cellStyles count="7">
    <cellStyle name="Comma [0] 2" xfId="6"/>
    <cellStyle name="Comma 2" xfId="5"/>
    <cellStyle name="Normal" xfId="0" builtinId="0"/>
    <cellStyle name="Normal 2" xfId="1"/>
    <cellStyle name="Normal 3" xfId="3"/>
    <cellStyle name="Percent 2" xfId="2"/>
    <cellStyle name="Percent 3" xfId="4"/>
  </cellStyles>
  <dxfs count="9"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CC00"/>
      <color rgb="FF00FF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879723918919529"/>
          <c:y val="0.10551583463502942"/>
          <c:w val="0.43233122387073386"/>
          <c:h val="0.56594856758788559"/>
        </c:manualLayout>
      </c:layout>
      <c:barChart>
        <c:barDir val="col"/>
        <c:grouping val="clustered"/>
        <c:ser>
          <c:idx val="1"/>
          <c:order val="1"/>
          <c:tx>
            <c:strRef>
              <c:f>'CB5 Carpets'!$X$80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'CB5 Carpets'!$W$81:$W$87</c:f>
              <c:strCache>
                <c:ptCount val="7"/>
                <c:pt idx="0">
                  <c:v>Wool washing</c:v>
                </c:pt>
                <c:pt idx="1">
                  <c:v>Spinning</c:v>
                </c:pt>
                <c:pt idx="2">
                  <c:v>Dying</c:v>
                </c:pt>
                <c:pt idx="3">
                  <c:v>Weaving</c:v>
                </c:pt>
                <c:pt idx="4">
                  <c:v>Trader</c:v>
                </c:pt>
                <c:pt idx="5">
                  <c:v>Cut &amp; Wash</c:v>
                </c:pt>
                <c:pt idx="6">
                  <c:v>Wholesale</c:v>
                </c:pt>
              </c:strCache>
            </c:strRef>
          </c:cat>
          <c:val>
            <c:numRef>
              <c:f>'CB5 Carpets'!$X$81:$X$87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0.3</c:v>
                </c:pt>
                <c:pt idx="3">
                  <c:v>150</c:v>
                </c:pt>
                <c:pt idx="4">
                  <c:v>0</c:v>
                </c:pt>
                <c:pt idx="5">
                  <c:v>6</c:v>
                </c:pt>
                <c:pt idx="6">
                  <c:v>40</c:v>
                </c:pt>
              </c:numCache>
            </c:numRef>
          </c:val>
        </c:ser>
        <c:axId val="76298496"/>
        <c:axId val="76304768"/>
      </c:barChart>
      <c:lineChart>
        <c:grouping val="standard"/>
        <c:ser>
          <c:idx val="0"/>
          <c:order val="0"/>
          <c:tx>
            <c:strRef>
              <c:f>'CB5 Carpets'!$Z$80</c:f>
              <c:strCache>
                <c:ptCount val="1"/>
                <c:pt idx="0">
                  <c:v>Sales Price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99CC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'CB5 Carpets'!$W$81:$W$87</c:f>
              <c:strCache>
                <c:ptCount val="7"/>
                <c:pt idx="0">
                  <c:v>Wool washing</c:v>
                </c:pt>
                <c:pt idx="1">
                  <c:v>Spinning</c:v>
                </c:pt>
                <c:pt idx="2">
                  <c:v>Dying</c:v>
                </c:pt>
                <c:pt idx="3">
                  <c:v>Weaving</c:v>
                </c:pt>
                <c:pt idx="4">
                  <c:v>Trader</c:v>
                </c:pt>
                <c:pt idx="5">
                  <c:v>Cut &amp; Wash</c:v>
                </c:pt>
                <c:pt idx="6">
                  <c:v>Wholesale</c:v>
                </c:pt>
              </c:strCache>
            </c:strRef>
          </c:cat>
          <c:val>
            <c:numRef>
              <c:f>'CB5 Carpets'!$Z$81:$Z$87</c:f>
              <c:numCache>
                <c:formatCode>0</c:formatCode>
                <c:ptCount val="7"/>
                <c:pt idx="0">
                  <c:v>5.5549999999999997</c:v>
                </c:pt>
                <c:pt idx="1">
                  <c:v>10.055</c:v>
                </c:pt>
                <c:pt idx="2">
                  <c:v>12.026428571428571</c:v>
                </c:pt>
                <c:pt idx="3">
                  <c:v>186.07928571428573</c:v>
                </c:pt>
                <c:pt idx="4">
                  <c:v>196.24039285714289</c:v>
                </c:pt>
                <c:pt idx="5">
                  <c:v>202.4203928571429</c:v>
                </c:pt>
                <c:pt idx="6">
                  <c:v>242.4203928571429</c:v>
                </c:pt>
              </c:numCache>
            </c:numRef>
          </c:val>
        </c:ser>
        <c:marker val="1"/>
        <c:axId val="76337152"/>
        <c:axId val="76339072"/>
      </c:lineChart>
      <c:catAx>
        <c:axId val="762984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04768"/>
        <c:crosses val="autoZero"/>
        <c:lblAlgn val="ctr"/>
        <c:lblOffset val="100"/>
        <c:tickLblSkip val="1"/>
        <c:tickMarkSkip val="1"/>
      </c:catAx>
      <c:valAx>
        <c:axId val="76304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Margin</a:t>
                </a:r>
              </a:p>
            </c:rich>
          </c:tx>
          <c:layout>
            <c:manualLayout>
              <c:xMode val="edge"/>
              <c:yMode val="edge"/>
              <c:x val="0.10526325450765707"/>
              <c:y val="0.30455706815110761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496"/>
        <c:crosses val="autoZero"/>
        <c:crossBetween val="between"/>
      </c:valAx>
      <c:catAx>
        <c:axId val="76337152"/>
        <c:scaling>
          <c:orientation val="minMax"/>
        </c:scaling>
        <c:delete val="1"/>
        <c:axPos val="b"/>
        <c:tickLblPos val="nextTo"/>
        <c:crossAx val="76339072"/>
        <c:crosses val="autoZero"/>
        <c:lblAlgn val="ctr"/>
        <c:lblOffset val="100"/>
      </c:catAx>
      <c:valAx>
        <c:axId val="7633907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0.81766992340769262"/>
              <c:y val="0.32374176535747717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371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50869422572174"/>
          <c:y val="0.75827170565807611"/>
          <c:w val="0.26458431758530182"/>
          <c:h val="0.198284223865626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Margin in Carpet Value chain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'CB5 Carpets'!$X$80</c:f>
              <c:strCache>
                <c:ptCount val="1"/>
                <c:pt idx="0">
                  <c:v>Margin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'CB5 Carpets'!$W$81:$W$87</c:f>
              <c:strCache>
                <c:ptCount val="7"/>
                <c:pt idx="0">
                  <c:v>Wool washing</c:v>
                </c:pt>
                <c:pt idx="1">
                  <c:v>Spinning</c:v>
                </c:pt>
                <c:pt idx="2">
                  <c:v>Dying</c:v>
                </c:pt>
                <c:pt idx="3">
                  <c:v>Weaving</c:v>
                </c:pt>
                <c:pt idx="4">
                  <c:v>Trader</c:v>
                </c:pt>
                <c:pt idx="5">
                  <c:v>Cut &amp; Wash</c:v>
                </c:pt>
                <c:pt idx="6">
                  <c:v>Wholesale</c:v>
                </c:pt>
              </c:strCache>
            </c:strRef>
          </c:cat>
          <c:val>
            <c:numRef>
              <c:f>'CB5 Carpets'!$X$81:$X$87</c:f>
              <c:numCache>
                <c:formatCode>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0.3</c:v>
                </c:pt>
                <c:pt idx="3">
                  <c:v>150</c:v>
                </c:pt>
                <c:pt idx="4">
                  <c:v>0</c:v>
                </c:pt>
                <c:pt idx="5">
                  <c:v>6</c:v>
                </c:pt>
                <c:pt idx="6">
                  <c:v>40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txPr>
    <a:bodyPr/>
    <a:lstStyle/>
    <a:p>
      <a:pPr>
        <a:defRPr sz="20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258536</xdr:colOff>
      <xdr:row>1</xdr:row>
      <xdr:rowOff>122464</xdr:rowOff>
    </xdr:from>
    <xdr:to>
      <xdr:col>29</xdr:col>
      <xdr:colOff>40821</xdr:colOff>
      <xdr:row>51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258537</xdr:colOff>
      <xdr:row>52</xdr:row>
      <xdr:rowOff>54427</xdr:rowOff>
    </xdr:from>
    <xdr:to>
      <xdr:col>28</xdr:col>
      <xdr:colOff>598715</xdr:colOff>
      <xdr:row>96</xdr:row>
      <xdr:rowOff>136070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106"/>
  <sheetViews>
    <sheetView tabSelected="1" zoomScale="70" zoomScaleNormal="70"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R77" sqref="R77"/>
    </sheetView>
  </sheetViews>
  <sheetFormatPr defaultRowHeight="12.75" outlineLevelRow="1"/>
  <cols>
    <col min="1" max="1" width="2.85546875" style="1" customWidth="1"/>
    <col min="2" max="2" width="4.42578125" style="1" customWidth="1"/>
    <col min="3" max="3" width="38.7109375" style="1" customWidth="1"/>
    <col min="4" max="4" width="71.85546875" style="1" hidden="1" customWidth="1"/>
    <col min="5" max="5" width="6.85546875" style="1" bestFit="1" customWidth="1"/>
    <col min="6" max="6" width="11.85546875" style="1" bestFit="1" customWidth="1"/>
    <col min="7" max="7" width="6.28515625" style="1" bestFit="1" customWidth="1"/>
    <col min="8" max="8" width="10.28515625" style="1" bestFit="1" customWidth="1"/>
    <col min="9" max="9" width="6.28515625" style="1" bestFit="1" customWidth="1"/>
    <col min="10" max="10" width="11.140625" style="1" bestFit="1" customWidth="1"/>
    <col min="11" max="11" width="6.28515625" style="1" bestFit="1" customWidth="1"/>
    <col min="12" max="12" width="11.85546875" style="1" bestFit="1" customWidth="1"/>
    <col min="13" max="13" width="6.28515625" style="1" bestFit="1" customWidth="1"/>
    <col min="14" max="14" width="10.28515625" style="1" bestFit="1" customWidth="1"/>
    <col min="15" max="15" width="6.28515625" style="1" bestFit="1" customWidth="1"/>
    <col min="16" max="16" width="11.140625" style="1" bestFit="1" customWidth="1"/>
    <col min="17" max="17" width="6.28515625" style="1" bestFit="1" customWidth="1"/>
    <col min="18" max="18" width="12" style="1" customWidth="1"/>
    <col min="19" max="19" width="8.7109375" style="1" bestFit="1" customWidth="1"/>
    <col min="20" max="20" width="10.85546875" style="1" bestFit="1" customWidth="1"/>
    <col min="21" max="21" width="9.140625" style="1"/>
    <col min="22" max="22" width="2.42578125" style="1" bestFit="1" customWidth="1"/>
    <col min="23" max="23" width="17.140625" style="1" bestFit="1" customWidth="1"/>
    <col min="24" max="26" width="11.42578125" style="63" customWidth="1"/>
    <col min="27" max="263" width="9.140625" style="1"/>
    <col min="264" max="264" width="4.42578125" style="1" customWidth="1"/>
    <col min="265" max="265" width="46" style="1" customWidth="1"/>
    <col min="266" max="266" width="0" style="1" hidden="1" customWidth="1"/>
    <col min="267" max="267" width="6.85546875" style="1" bestFit="1" customWidth="1"/>
    <col min="268" max="268" width="11.85546875" style="1" bestFit="1" customWidth="1"/>
    <col min="269" max="269" width="6.28515625" style="1" bestFit="1" customWidth="1"/>
    <col min="270" max="270" width="10.28515625" style="1" bestFit="1" customWidth="1"/>
    <col min="271" max="271" width="6.28515625" style="1" bestFit="1" customWidth="1"/>
    <col min="272" max="272" width="11.140625" style="1" bestFit="1" customWidth="1"/>
    <col min="273" max="273" width="6.28515625" style="1" bestFit="1" customWidth="1"/>
    <col min="274" max="274" width="10" style="1" bestFit="1" customWidth="1"/>
    <col min="275" max="275" width="8.7109375" style="1" bestFit="1" customWidth="1"/>
    <col min="276" max="276" width="10.85546875" style="1" bestFit="1" customWidth="1"/>
    <col min="277" max="519" width="9.140625" style="1"/>
    <col min="520" max="520" width="4.42578125" style="1" customWidth="1"/>
    <col min="521" max="521" width="46" style="1" customWidth="1"/>
    <col min="522" max="522" width="0" style="1" hidden="1" customWidth="1"/>
    <col min="523" max="523" width="6.85546875" style="1" bestFit="1" customWidth="1"/>
    <col min="524" max="524" width="11.85546875" style="1" bestFit="1" customWidth="1"/>
    <col min="525" max="525" width="6.28515625" style="1" bestFit="1" customWidth="1"/>
    <col min="526" max="526" width="10.28515625" style="1" bestFit="1" customWidth="1"/>
    <col min="527" max="527" width="6.28515625" style="1" bestFit="1" customWidth="1"/>
    <col min="528" max="528" width="11.140625" style="1" bestFit="1" customWidth="1"/>
    <col min="529" max="529" width="6.28515625" style="1" bestFit="1" customWidth="1"/>
    <col min="530" max="530" width="10" style="1" bestFit="1" customWidth="1"/>
    <col min="531" max="531" width="8.7109375" style="1" bestFit="1" customWidth="1"/>
    <col min="532" max="532" width="10.85546875" style="1" bestFit="1" customWidth="1"/>
    <col min="533" max="775" width="9.140625" style="1"/>
    <col min="776" max="776" width="4.42578125" style="1" customWidth="1"/>
    <col min="777" max="777" width="46" style="1" customWidth="1"/>
    <col min="778" max="778" width="0" style="1" hidden="1" customWidth="1"/>
    <col min="779" max="779" width="6.85546875" style="1" bestFit="1" customWidth="1"/>
    <col min="780" max="780" width="11.85546875" style="1" bestFit="1" customWidth="1"/>
    <col min="781" max="781" width="6.28515625" style="1" bestFit="1" customWidth="1"/>
    <col min="782" max="782" width="10.28515625" style="1" bestFit="1" customWidth="1"/>
    <col min="783" max="783" width="6.28515625" style="1" bestFit="1" customWidth="1"/>
    <col min="784" max="784" width="11.140625" style="1" bestFit="1" customWidth="1"/>
    <col min="785" max="785" width="6.28515625" style="1" bestFit="1" customWidth="1"/>
    <col min="786" max="786" width="10" style="1" bestFit="1" customWidth="1"/>
    <col min="787" max="787" width="8.7109375" style="1" bestFit="1" customWidth="1"/>
    <col min="788" max="788" width="10.85546875" style="1" bestFit="1" customWidth="1"/>
    <col min="789" max="1031" width="9.140625" style="1"/>
    <col min="1032" max="1032" width="4.42578125" style="1" customWidth="1"/>
    <col min="1033" max="1033" width="46" style="1" customWidth="1"/>
    <col min="1034" max="1034" width="0" style="1" hidden="1" customWidth="1"/>
    <col min="1035" max="1035" width="6.85546875" style="1" bestFit="1" customWidth="1"/>
    <col min="1036" max="1036" width="11.85546875" style="1" bestFit="1" customWidth="1"/>
    <col min="1037" max="1037" width="6.28515625" style="1" bestFit="1" customWidth="1"/>
    <col min="1038" max="1038" width="10.28515625" style="1" bestFit="1" customWidth="1"/>
    <col min="1039" max="1039" width="6.28515625" style="1" bestFit="1" customWidth="1"/>
    <col min="1040" max="1040" width="11.140625" style="1" bestFit="1" customWidth="1"/>
    <col min="1041" max="1041" width="6.28515625" style="1" bestFit="1" customWidth="1"/>
    <col min="1042" max="1042" width="10" style="1" bestFit="1" customWidth="1"/>
    <col min="1043" max="1043" width="8.7109375" style="1" bestFit="1" customWidth="1"/>
    <col min="1044" max="1044" width="10.85546875" style="1" bestFit="1" customWidth="1"/>
    <col min="1045" max="1287" width="9.140625" style="1"/>
    <col min="1288" max="1288" width="4.42578125" style="1" customWidth="1"/>
    <col min="1289" max="1289" width="46" style="1" customWidth="1"/>
    <col min="1290" max="1290" width="0" style="1" hidden="1" customWidth="1"/>
    <col min="1291" max="1291" width="6.85546875" style="1" bestFit="1" customWidth="1"/>
    <col min="1292" max="1292" width="11.85546875" style="1" bestFit="1" customWidth="1"/>
    <col min="1293" max="1293" width="6.28515625" style="1" bestFit="1" customWidth="1"/>
    <col min="1294" max="1294" width="10.28515625" style="1" bestFit="1" customWidth="1"/>
    <col min="1295" max="1295" width="6.28515625" style="1" bestFit="1" customWidth="1"/>
    <col min="1296" max="1296" width="11.140625" style="1" bestFit="1" customWidth="1"/>
    <col min="1297" max="1297" width="6.28515625" style="1" bestFit="1" customWidth="1"/>
    <col min="1298" max="1298" width="10" style="1" bestFit="1" customWidth="1"/>
    <col min="1299" max="1299" width="8.7109375" style="1" bestFit="1" customWidth="1"/>
    <col min="1300" max="1300" width="10.85546875" style="1" bestFit="1" customWidth="1"/>
    <col min="1301" max="1543" width="9.140625" style="1"/>
    <col min="1544" max="1544" width="4.42578125" style="1" customWidth="1"/>
    <col min="1545" max="1545" width="46" style="1" customWidth="1"/>
    <col min="1546" max="1546" width="0" style="1" hidden="1" customWidth="1"/>
    <col min="1547" max="1547" width="6.85546875" style="1" bestFit="1" customWidth="1"/>
    <col min="1548" max="1548" width="11.85546875" style="1" bestFit="1" customWidth="1"/>
    <col min="1549" max="1549" width="6.28515625" style="1" bestFit="1" customWidth="1"/>
    <col min="1550" max="1550" width="10.28515625" style="1" bestFit="1" customWidth="1"/>
    <col min="1551" max="1551" width="6.28515625" style="1" bestFit="1" customWidth="1"/>
    <col min="1552" max="1552" width="11.140625" style="1" bestFit="1" customWidth="1"/>
    <col min="1553" max="1553" width="6.28515625" style="1" bestFit="1" customWidth="1"/>
    <col min="1554" max="1554" width="10" style="1" bestFit="1" customWidth="1"/>
    <col min="1555" max="1555" width="8.7109375" style="1" bestFit="1" customWidth="1"/>
    <col min="1556" max="1556" width="10.85546875" style="1" bestFit="1" customWidth="1"/>
    <col min="1557" max="1799" width="9.140625" style="1"/>
    <col min="1800" max="1800" width="4.42578125" style="1" customWidth="1"/>
    <col min="1801" max="1801" width="46" style="1" customWidth="1"/>
    <col min="1802" max="1802" width="0" style="1" hidden="1" customWidth="1"/>
    <col min="1803" max="1803" width="6.85546875" style="1" bestFit="1" customWidth="1"/>
    <col min="1804" max="1804" width="11.85546875" style="1" bestFit="1" customWidth="1"/>
    <col min="1805" max="1805" width="6.28515625" style="1" bestFit="1" customWidth="1"/>
    <col min="1806" max="1806" width="10.28515625" style="1" bestFit="1" customWidth="1"/>
    <col min="1807" max="1807" width="6.28515625" style="1" bestFit="1" customWidth="1"/>
    <col min="1808" max="1808" width="11.140625" style="1" bestFit="1" customWidth="1"/>
    <col min="1809" max="1809" width="6.28515625" style="1" bestFit="1" customWidth="1"/>
    <col min="1810" max="1810" width="10" style="1" bestFit="1" customWidth="1"/>
    <col min="1811" max="1811" width="8.7109375" style="1" bestFit="1" customWidth="1"/>
    <col min="1812" max="1812" width="10.85546875" style="1" bestFit="1" customWidth="1"/>
    <col min="1813" max="2055" width="9.140625" style="1"/>
    <col min="2056" max="2056" width="4.42578125" style="1" customWidth="1"/>
    <col min="2057" max="2057" width="46" style="1" customWidth="1"/>
    <col min="2058" max="2058" width="0" style="1" hidden="1" customWidth="1"/>
    <col min="2059" max="2059" width="6.85546875" style="1" bestFit="1" customWidth="1"/>
    <col min="2060" max="2060" width="11.85546875" style="1" bestFit="1" customWidth="1"/>
    <col min="2061" max="2061" width="6.28515625" style="1" bestFit="1" customWidth="1"/>
    <col min="2062" max="2062" width="10.28515625" style="1" bestFit="1" customWidth="1"/>
    <col min="2063" max="2063" width="6.28515625" style="1" bestFit="1" customWidth="1"/>
    <col min="2064" max="2064" width="11.140625" style="1" bestFit="1" customWidth="1"/>
    <col min="2065" max="2065" width="6.28515625" style="1" bestFit="1" customWidth="1"/>
    <col min="2066" max="2066" width="10" style="1" bestFit="1" customWidth="1"/>
    <col min="2067" max="2067" width="8.7109375" style="1" bestFit="1" customWidth="1"/>
    <col min="2068" max="2068" width="10.85546875" style="1" bestFit="1" customWidth="1"/>
    <col min="2069" max="2311" width="9.140625" style="1"/>
    <col min="2312" max="2312" width="4.42578125" style="1" customWidth="1"/>
    <col min="2313" max="2313" width="46" style="1" customWidth="1"/>
    <col min="2314" max="2314" width="0" style="1" hidden="1" customWidth="1"/>
    <col min="2315" max="2315" width="6.85546875" style="1" bestFit="1" customWidth="1"/>
    <col min="2316" max="2316" width="11.85546875" style="1" bestFit="1" customWidth="1"/>
    <col min="2317" max="2317" width="6.28515625" style="1" bestFit="1" customWidth="1"/>
    <col min="2318" max="2318" width="10.28515625" style="1" bestFit="1" customWidth="1"/>
    <col min="2319" max="2319" width="6.28515625" style="1" bestFit="1" customWidth="1"/>
    <col min="2320" max="2320" width="11.140625" style="1" bestFit="1" customWidth="1"/>
    <col min="2321" max="2321" width="6.28515625" style="1" bestFit="1" customWidth="1"/>
    <col min="2322" max="2322" width="10" style="1" bestFit="1" customWidth="1"/>
    <col min="2323" max="2323" width="8.7109375" style="1" bestFit="1" customWidth="1"/>
    <col min="2324" max="2324" width="10.85546875" style="1" bestFit="1" customWidth="1"/>
    <col min="2325" max="2567" width="9.140625" style="1"/>
    <col min="2568" max="2568" width="4.42578125" style="1" customWidth="1"/>
    <col min="2569" max="2569" width="46" style="1" customWidth="1"/>
    <col min="2570" max="2570" width="0" style="1" hidden="1" customWidth="1"/>
    <col min="2571" max="2571" width="6.85546875" style="1" bestFit="1" customWidth="1"/>
    <col min="2572" max="2572" width="11.85546875" style="1" bestFit="1" customWidth="1"/>
    <col min="2573" max="2573" width="6.28515625" style="1" bestFit="1" customWidth="1"/>
    <col min="2574" max="2574" width="10.28515625" style="1" bestFit="1" customWidth="1"/>
    <col min="2575" max="2575" width="6.28515625" style="1" bestFit="1" customWidth="1"/>
    <col min="2576" max="2576" width="11.140625" style="1" bestFit="1" customWidth="1"/>
    <col min="2577" max="2577" width="6.28515625" style="1" bestFit="1" customWidth="1"/>
    <col min="2578" max="2578" width="10" style="1" bestFit="1" customWidth="1"/>
    <col min="2579" max="2579" width="8.7109375" style="1" bestFit="1" customWidth="1"/>
    <col min="2580" max="2580" width="10.85546875" style="1" bestFit="1" customWidth="1"/>
    <col min="2581" max="2823" width="9.140625" style="1"/>
    <col min="2824" max="2824" width="4.42578125" style="1" customWidth="1"/>
    <col min="2825" max="2825" width="46" style="1" customWidth="1"/>
    <col min="2826" max="2826" width="0" style="1" hidden="1" customWidth="1"/>
    <col min="2827" max="2827" width="6.85546875" style="1" bestFit="1" customWidth="1"/>
    <col min="2828" max="2828" width="11.85546875" style="1" bestFit="1" customWidth="1"/>
    <col min="2829" max="2829" width="6.28515625" style="1" bestFit="1" customWidth="1"/>
    <col min="2830" max="2830" width="10.28515625" style="1" bestFit="1" customWidth="1"/>
    <col min="2831" max="2831" width="6.28515625" style="1" bestFit="1" customWidth="1"/>
    <col min="2832" max="2832" width="11.140625" style="1" bestFit="1" customWidth="1"/>
    <col min="2833" max="2833" width="6.28515625" style="1" bestFit="1" customWidth="1"/>
    <col min="2834" max="2834" width="10" style="1" bestFit="1" customWidth="1"/>
    <col min="2835" max="2835" width="8.7109375" style="1" bestFit="1" customWidth="1"/>
    <col min="2836" max="2836" width="10.85546875" style="1" bestFit="1" customWidth="1"/>
    <col min="2837" max="3079" width="9.140625" style="1"/>
    <col min="3080" max="3080" width="4.42578125" style="1" customWidth="1"/>
    <col min="3081" max="3081" width="46" style="1" customWidth="1"/>
    <col min="3082" max="3082" width="0" style="1" hidden="1" customWidth="1"/>
    <col min="3083" max="3083" width="6.85546875" style="1" bestFit="1" customWidth="1"/>
    <col min="3084" max="3084" width="11.85546875" style="1" bestFit="1" customWidth="1"/>
    <col min="3085" max="3085" width="6.28515625" style="1" bestFit="1" customWidth="1"/>
    <col min="3086" max="3086" width="10.28515625" style="1" bestFit="1" customWidth="1"/>
    <col min="3087" max="3087" width="6.28515625" style="1" bestFit="1" customWidth="1"/>
    <col min="3088" max="3088" width="11.140625" style="1" bestFit="1" customWidth="1"/>
    <col min="3089" max="3089" width="6.28515625" style="1" bestFit="1" customWidth="1"/>
    <col min="3090" max="3090" width="10" style="1" bestFit="1" customWidth="1"/>
    <col min="3091" max="3091" width="8.7109375" style="1" bestFit="1" customWidth="1"/>
    <col min="3092" max="3092" width="10.85546875" style="1" bestFit="1" customWidth="1"/>
    <col min="3093" max="3335" width="9.140625" style="1"/>
    <col min="3336" max="3336" width="4.42578125" style="1" customWidth="1"/>
    <col min="3337" max="3337" width="46" style="1" customWidth="1"/>
    <col min="3338" max="3338" width="0" style="1" hidden="1" customWidth="1"/>
    <col min="3339" max="3339" width="6.85546875" style="1" bestFit="1" customWidth="1"/>
    <col min="3340" max="3340" width="11.85546875" style="1" bestFit="1" customWidth="1"/>
    <col min="3341" max="3341" width="6.28515625" style="1" bestFit="1" customWidth="1"/>
    <col min="3342" max="3342" width="10.28515625" style="1" bestFit="1" customWidth="1"/>
    <col min="3343" max="3343" width="6.28515625" style="1" bestFit="1" customWidth="1"/>
    <col min="3344" max="3344" width="11.140625" style="1" bestFit="1" customWidth="1"/>
    <col min="3345" max="3345" width="6.28515625" style="1" bestFit="1" customWidth="1"/>
    <col min="3346" max="3346" width="10" style="1" bestFit="1" customWidth="1"/>
    <col min="3347" max="3347" width="8.7109375" style="1" bestFit="1" customWidth="1"/>
    <col min="3348" max="3348" width="10.85546875" style="1" bestFit="1" customWidth="1"/>
    <col min="3349" max="3591" width="9.140625" style="1"/>
    <col min="3592" max="3592" width="4.42578125" style="1" customWidth="1"/>
    <col min="3593" max="3593" width="46" style="1" customWidth="1"/>
    <col min="3594" max="3594" width="0" style="1" hidden="1" customWidth="1"/>
    <col min="3595" max="3595" width="6.85546875" style="1" bestFit="1" customWidth="1"/>
    <col min="3596" max="3596" width="11.85546875" style="1" bestFit="1" customWidth="1"/>
    <col min="3597" max="3597" width="6.28515625" style="1" bestFit="1" customWidth="1"/>
    <col min="3598" max="3598" width="10.28515625" style="1" bestFit="1" customWidth="1"/>
    <col min="3599" max="3599" width="6.28515625" style="1" bestFit="1" customWidth="1"/>
    <col min="3600" max="3600" width="11.140625" style="1" bestFit="1" customWidth="1"/>
    <col min="3601" max="3601" width="6.28515625" style="1" bestFit="1" customWidth="1"/>
    <col min="3602" max="3602" width="10" style="1" bestFit="1" customWidth="1"/>
    <col min="3603" max="3603" width="8.7109375" style="1" bestFit="1" customWidth="1"/>
    <col min="3604" max="3604" width="10.85546875" style="1" bestFit="1" customWidth="1"/>
    <col min="3605" max="3847" width="9.140625" style="1"/>
    <col min="3848" max="3848" width="4.42578125" style="1" customWidth="1"/>
    <col min="3849" max="3849" width="46" style="1" customWidth="1"/>
    <col min="3850" max="3850" width="0" style="1" hidden="1" customWidth="1"/>
    <col min="3851" max="3851" width="6.85546875" style="1" bestFit="1" customWidth="1"/>
    <col min="3852" max="3852" width="11.85546875" style="1" bestFit="1" customWidth="1"/>
    <col min="3853" max="3853" width="6.28515625" style="1" bestFit="1" customWidth="1"/>
    <col min="3854" max="3854" width="10.28515625" style="1" bestFit="1" customWidth="1"/>
    <col min="3855" max="3855" width="6.28515625" style="1" bestFit="1" customWidth="1"/>
    <col min="3856" max="3856" width="11.140625" style="1" bestFit="1" customWidth="1"/>
    <col min="3857" max="3857" width="6.28515625" style="1" bestFit="1" customWidth="1"/>
    <col min="3858" max="3858" width="10" style="1" bestFit="1" customWidth="1"/>
    <col min="3859" max="3859" width="8.7109375" style="1" bestFit="1" customWidth="1"/>
    <col min="3860" max="3860" width="10.85546875" style="1" bestFit="1" customWidth="1"/>
    <col min="3861" max="4103" width="9.140625" style="1"/>
    <col min="4104" max="4104" width="4.42578125" style="1" customWidth="1"/>
    <col min="4105" max="4105" width="46" style="1" customWidth="1"/>
    <col min="4106" max="4106" width="0" style="1" hidden="1" customWidth="1"/>
    <col min="4107" max="4107" width="6.85546875" style="1" bestFit="1" customWidth="1"/>
    <col min="4108" max="4108" width="11.85546875" style="1" bestFit="1" customWidth="1"/>
    <col min="4109" max="4109" width="6.28515625" style="1" bestFit="1" customWidth="1"/>
    <col min="4110" max="4110" width="10.28515625" style="1" bestFit="1" customWidth="1"/>
    <col min="4111" max="4111" width="6.28515625" style="1" bestFit="1" customWidth="1"/>
    <col min="4112" max="4112" width="11.140625" style="1" bestFit="1" customWidth="1"/>
    <col min="4113" max="4113" width="6.28515625" style="1" bestFit="1" customWidth="1"/>
    <col min="4114" max="4114" width="10" style="1" bestFit="1" customWidth="1"/>
    <col min="4115" max="4115" width="8.7109375" style="1" bestFit="1" customWidth="1"/>
    <col min="4116" max="4116" width="10.85546875" style="1" bestFit="1" customWidth="1"/>
    <col min="4117" max="4359" width="9.140625" style="1"/>
    <col min="4360" max="4360" width="4.42578125" style="1" customWidth="1"/>
    <col min="4361" max="4361" width="46" style="1" customWidth="1"/>
    <col min="4362" max="4362" width="0" style="1" hidden="1" customWidth="1"/>
    <col min="4363" max="4363" width="6.85546875" style="1" bestFit="1" customWidth="1"/>
    <col min="4364" max="4364" width="11.85546875" style="1" bestFit="1" customWidth="1"/>
    <col min="4365" max="4365" width="6.28515625" style="1" bestFit="1" customWidth="1"/>
    <col min="4366" max="4366" width="10.28515625" style="1" bestFit="1" customWidth="1"/>
    <col min="4367" max="4367" width="6.28515625" style="1" bestFit="1" customWidth="1"/>
    <col min="4368" max="4368" width="11.140625" style="1" bestFit="1" customWidth="1"/>
    <col min="4369" max="4369" width="6.28515625" style="1" bestFit="1" customWidth="1"/>
    <col min="4370" max="4370" width="10" style="1" bestFit="1" customWidth="1"/>
    <col min="4371" max="4371" width="8.7109375" style="1" bestFit="1" customWidth="1"/>
    <col min="4372" max="4372" width="10.85546875" style="1" bestFit="1" customWidth="1"/>
    <col min="4373" max="4615" width="9.140625" style="1"/>
    <col min="4616" max="4616" width="4.42578125" style="1" customWidth="1"/>
    <col min="4617" max="4617" width="46" style="1" customWidth="1"/>
    <col min="4618" max="4618" width="0" style="1" hidden="1" customWidth="1"/>
    <col min="4619" max="4619" width="6.85546875" style="1" bestFit="1" customWidth="1"/>
    <col min="4620" max="4620" width="11.85546875" style="1" bestFit="1" customWidth="1"/>
    <col min="4621" max="4621" width="6.28515625" style="1" bestFit="1" customWidth="1"/>
    <col min="4622" max="4622" width="10.28515625" style="1" bestFit="1" customWidth="1"/>
    <col min="4623" max="4623" width="6.28515625" style="1" bestFit="1" customWidth="1"/>
    <col min="4624" max="4624" width="11.140625" style="1" bestFit="1" customWidth="1"/>
    <col min="4625" max="4625" width="6.28515625" style="1" bestFit="1" customWidth="1"/>
    <col min="4626" max="4626" width="10" style="1" bestFit="1" customWidth="1"/>
    <col min="4627" max="4627" width="8.7109375" style="1" bestFit="1" customWidth="1"/>
    <col min="4628" max="4628" width="10.85546875" style="1" bestFit="1" customWidth="1"/>
    <col min="4629" max="4871" width="9.140625" style="1"/>
    <col min="4872" max="4872" width="4.42578125" style="1" customWidth="1"/>
    <col min="4873" max="4873" width="46" style="1" customWidth="1"/>
    <col min="4874" max="4874" width="0" style="1" hidden="1" customWidth="1"/>
    <col min="4875" max="4875" width="6.85546875" style="1" bestFit="1" customWidth="1"/>
    <col min="4876" max="4876" width="11.85546875" style="1" bestFit="1" customWidth="1"/>
    <col min="4877" max="4877" width="6.28515625" style="1" bestFit="1" customWidth="1"/>
    <col min="4878" max="4878" width="10.28515625" style="1" bestFit="1" customWidth="1"/>
    <col min="4879" max="4879" width="6.28515625" style="1" bestFit="1" customWidth="1"/>
    <col min="4880" max="4880" width="11.140625" style="1" bestFit="1" customWidth="1"/>
    <col min="4881" max="4881" width="6.28515625" style="1" bestFit="1" customWidth="1"/>
    <col min="4882" max="4882" width="10" style="1" bestFit="1" customWidth="1"/>
    <col min="4883" max="4883" width="8.7109375" style="1" bestFit="1" customWidth="1"/>
    <col min="4884" max="4884" width="10.85546875" style="1" bestFit="1" customWidth="1"/>
    <col min="4885" max="5127" width="9.140625" style="1"/>
    <col min="5128" max="5128" width="4.42578125" style="1" customWidth="1"/>
    <col min="5129" max="5129" width="46" style="1" customWidth="1"/>
    <col min="5130" max="5130" width="0" style="1" hidden="1" customWidth="1"/>
    <col min="5131" max="5131" width="6.85546875" style="1" bestFit="1" customWidth="1"/>
    <col min="5132" max="5132" width="11.85546875" style="1" bestFit="1" customWidth="1"/>
    <col min="5133" max="5133" width="6.28515625" style="1" bestFit="1" customWidth="1"/>
    <col min="5134" max="5134" width="10.28515625" style="1" bestFit="1" customWidth="1"/>
    <col min="5135" max="5135" width="6.28515625" style="1" bestFit="1" customWidth="1"/>
    <col min="5136" max="5136" width="11.140625" style="1" bestFit="1" customWidth="1"/>
    <col min="5137" max="5137" width="6.28515625" style="1" bestFit="1" customWidth="1"/>
    <col min="5138" max="5138" width="10" style="1" bestFit="1" customWidth="1"/>
    <col min="5139" max="5139" width="8.7109375" style="1" bestFit="1" customWidth="1"/>
    <col min="5140" max="5140" width="10.85546875" style="1" bestFit="1" customWidth="1"/>
    <col min="5141" max="5383" width="9.140625" style="1"/>
    <col min="5384" max="5384" width="4.42578125" style="1" customWidth="1"/>
    <col min="5385" max="5385" width="46" style="1" customWidth="1"/>
    <col min="5386" max="5386" width="0" style="1" hidden="1" customWidth="1"/>
    <col min="5387" max="5387" width="6.85546875" style="1" bestFit="1" customWidth="1"/>
    <col min="5388" max="5388" width="11.85546875" style="1" bestFit="1" customWidth="1"/>
    <col min="5389" max="5389" width="6.28515625" style="1" bestFit="1" customWidth="1"/>
    <col min="5390" max="5390" width="10.28515625" style="1" bestFit="1" customWidth="1"/>
    <col min="5391" max="5391" width="6.28515625" style="1" bestFit="1" customWidth="1"/>
    <col min="5392" max="5392" width="11.140625" style="1" bestFit="1" customWidth="1"/>
    <col min="5393" max="5393" width="6.28515625" style="1" bestFit="1" customWidth="1"/>
    <col min="5394" max="5394" width="10" style="1" bestFit="1" customWidth="1"/>
    <col min="5395" max="5395" width="8.7109375" style="1" bestFit="1" customWidth="1"/>
    <col min="5396" max="5396" width="10.85546875" style="1" bestFit="1" customWidth="1"/>
    <col min="5397" max="5639" width="9.140625" style="1"/>
    <col min="5640" max="5640" width="4.42578125" style="1" customWidth="1"/>
    <col min="5641" max="5641" width="46" style="1" customWidth="1"/>
    <col min="5642" max="5642" width="0" style="1" hidden="1" customWidth="1"/>
    <col min="5643" max="5643" width="6.85546875" style="1" bestFit="1" customWidth="1"/>
    <col min="5644" max="5644" width="11.85546875" style="1" bestFit="1" customWidth="1"/>
    <col min="5645" max="5645" width="6.28515625" style="1" bestFit="1" customWidth="1"/>
    <col min="5646" max="5646" width="10.28515625" style="1" bestFit="1" customWidth="1"/>
    <col min="5647" max="5647" width="6.28515625" style="1" bestFit="1" customWidth="1"/>
    <col min="5648" max="5648" width="11.140625" style="1" bestFit="1" customWidth="1"/>
    <col min="5649" max="5649" width="6.28515625" style="1" bestFit="1" customWidth="1"/>
    <col min="5650" max="5650" width="10" style="1" bestFit="1" customWidth="1"/>
    <col min="5651" max="5651" width="8.7109375" style="1" bestFit="1" customWidth="1"/>
    <col min="5652" max="5652" width="10.85546875" style="1" bestFit="1" customWidth="1"/>
    <col min="5653" max="5895" width="9.140625" style="1"/>
    <col min="5896" max="5896" width="4.42578125" style="1" customWidth="1"/>
    <col min="5897" max="5897" width="46" style="1" customWidth="1"/>
    <col min="5898" max="5898" width="0" style="1" hidden="1" customWidth="1"/>
    <col min="5899" max="5899" width="6.85546875" style="1" bestFit="1" customWidth="1"/>
    <col min="5900" max="5900" width="11.85546875" style="1" bestFit="1" customWidth="1"/>
    <col min="5901" max="5901" width="6.28515625" style="1" bestFit="1" customWidth="1"/>
    <col min="5902" max="5902" width="10.28515625" style="1" bestFit="1" customWidth="1"/>
    <col min="5903" max="5903" width="6.28515625" style="1" bestFit="1" customWidth="1"/>
    <col min="5904" max="5904" width="11.140625" style="1" bestFit="1" customWidth="1"/>
    <col min="5905" max="5905" width="6.28515625" style="1" bestFit="1" customWidth="1"/>
    <col min="5906" max="5906" width="10" style="1" bestFit="1" customWidth="1"/>
    <col min="5907" max="5907" width="8.7109375" style="1" bestFit="1" customWidth="1"/>
    <col min="5908" max="5908" width="10.85546875" style="1" bestFit="1" customWidth="1"/>
    <col min="5909" max="6151" width="9.140625" style="1"/>
    <col min="6152" max="6152" width="4.42578125" style="1" customWidth="1"/>
    <col min="6153" max="6153" width="46" style="1" customWidth="1"/>
    <col min="6154" max="6154" width="0" style="1" hidden="1" customWidth="1"/>
    <col min="6155" max="6155" width="6.85546875" style="1" bestFit="1" customWidth="1"/>
    <col min="6156" max="6156" width="11.85546875" style="1" bestFit="1" customWidth="1"/>
    <col min="6157" max="6157" width="6.28515625" style="1" bestFit="1" customWidth="1"/>
    <col min="6158" max="6158" width="10.28515625" style="1" bestFit="1" customWidth="1"/>
    <col min="6159" max="6159" width="6.28515625" style="1" bestFit="1" customWidth="1"/>
    <col min="6160" max="6160" width="11.140625" style="1" bestFit="1" customWidth="1"/>
    <col min="6161" max="6161" width="6.28515625" style="1" bestFit="1" customWidth="1"/>
    <col min="6162" max="6162" width="10" style="1" bestFit="1" customWidth="1"/>
    <col min="6163" max="6163" width="8.7109375" style="1" bestFit="1" customWidth="1"/>
    <col min="6164" max="6164" width="10.85546875" style="1" bestFit="1" customWidth="1"/>
    <col min="6165" max="6407" width="9.140625" style="1"/>
    <col min="6408" max="6408" width="4.42578125" style="1" customWidth="1"/>
    <col min="6409" max="6409" width="46" style="1" customWidth="1"/>
    <col min="6410" max="6410" width="0" style="1" hidden="1" customWidth="1"/>
    <col min="6411" max="6411" width="6.85546875" style="1" bestFit="1" customWidth="1"/>
    <col min="6412" max="6412" width="11.85546875" style="1" bestFit="1" customWidth="1"/>
    <col min="6413" max="6413" width="6.28515625" style="1" bestFit="1" customWidth="1"/>
    <col min="6414" max="6414" width="10.28515625" style="1" bestFit="1" customWidth="1"/>
    <col min="6415" max="6415" width="6.28515625" style="1" bestFit="1" customWidth="1"/>
    <col min="6416" max="6416" width="11.140625" style="1" bestFit="1" customWidth="1"/>
    <col min="6417" max="6417" width="6.28515625" style="1" bestFit="1" customWidth="1"/>
    <col min="6418" max="6418" width="10" style="1" bestFit="1" customWidth="1"/>
    <col min="6419" max="6419" width="8.7109375" style="1" bestFit="1" customWidth="1"/>
    <col min="6420" max="6420" width="10.85546875" style="1" bestFit="1" customWidth="1"/>
    <col min="6421" max="6663" width="9.140625" style="1"/>
    <col min="6664" max="6664" width="4.42578125" style="1" customWidth="1"/>
    <col min="6665" max="6665" width="46" style="1" customWidth="1"/>
    <col min="6666" max="6666" width="0" style="1" hidden="1" customWidth="1"/>
    <col min="6667" max="6667" width="6.85546875" style="1" bestFit="1" customWidth="1"/>
    <col min="6668" max="6668" width="11.85546875" style="1" bestFit="1" customWidth="1"/>
    <col min="6669" max="6669" width="6.28515625" style="1" bestFit="1" customWidth="1"/>
    <col min="6670" max="6670" width="10.28515625" style="1" bestFit="1" customWidth="1"/>
    <col min="6671" max="6671" width="6.28515625" style="1" bestFit="1" customWidth="1"/>
    <col min="6672" max="6672" width="11.140625" style="1" bestFit="1" customWidth="1"/>
    <col min="6673" max="6673" width="6.28515625" style="1" bestFit="1" customWidth="1"/>
    <col min="6674" max="6674" width="10" style="1" bestFit="1" customWidth="1"/>
    <col min="6675" max="6675" width="8.7109375" style="1" bestFit="1" customWidth="1"/>
    <col min="6676" max="6676" width="10.85546875" style="1" bestFit="1" customWidth="1"/>
    <col min="6677" max="6919" width="9.140625" style="1"/>
    <col min="6920" max="6920" width="4.42578125" style="1" customWidth="1"/>
    <col min="6921" max="6921" width="46" style="1" customWidth="1"/>
    <col min="6922" max="6922" width="0" style="1" hidden="1" customWidth="1"/>
    <col min="6923" max="6923" width="6.85546875" style="1" bestFit="1" customWidth="1"/>
    <col min="6924" max="6924" width="11.85546875" style="1" bestFit="1" customWidth="1"/>
    <col min="6925" max="6925" width="6.28515625" style="1" bestFit="1" customWidth="1"/>
    <col min="6926" max="6926" width="10.28515625" style="1" bestFit="1" customWidth="1"/>
    <col min="6927" max="6927" width="6.28515625" style="1" bestFit="1" customWidth="1"/>
    <col min="6928" max="6928" width="11.140625" style="1" bestFit="1" customWidth="1"/>
    <col min="6929" max="6929" width="6.28515625" style="1" bestFit="1" customWidth="1"/>
    <col min="6930" max="6930" width="10" style="1" bestFit="1" customWidth="1"/>
    <col min="6931" max="6931" width="8.7109375" style="1" bestFit="1" customWidth="1"/>
    <col min="6932" max="6932" width="10.85546875" style="1" bestFit="1" customWidth="1"/>
    <col min="6933" max="7175" width="9.140625" style="1"/>
    <col min="7176" max="7176" width="4.42578125" style="1" customWidth="1"/>
    <col min="7177" max="7177" width="46" style="1" customWidth="1"/>
    <col min="7178" max="7178" width="0" style="1" hidden="1" customWidth="1"/>
    <col min="7179" max="7179" width="6.85546875" style="1" bestFit="1" customWidth="1"/>
    <col min="7180" max="7180" width="11.85546875" style="1" bestFit="1" customWidth="1"/>
    <col min="7181" max="7181" width="6.28515625" style="1" bestFit="1" customWidth="1"/>
    <col min="7182" max="7182" width="10.28515625" style="1" bestFit="1" customWidth="1"/>
    <col min="7183" max="7183" width="6.28515625" style="1" bestFit="1" customWidth="1"/>
    <col min="7184" max="7184" width="11.140625" style="1" bestFit="1" customWidth="1"/>
    <col min="7185" max="7185" width="6.28515625" style="1" bestFit="1" customWidth="1"/>
    <col min="7186" max="7186" width="10" style="1" bestFit="1" customWidth="1"/>
    <col min="7187" max="7187" width="8.7109375" style="1" bestFit="1" customWidth="1"/>
    <col min="7188" max="7188" width="10.85546875" style="1" bestFit="1" customWidth="1"/>
    <col min="7189" max="7431" width="9.140625" style="1"/>
    <col min="7432" max="7432" width="4.42578125" style="1" customWidth="1"/>
    <col min="7433" max="7433" width="46" style="1" customWidth="1"/>
    <col min="7434" max="7434" width="0" style="1" hidden="1" customWidth="1"/>
    <col min="7435" max="7435" width="6.85546875" style="1" bestFit="1" customWidth="1"/>
    <col min="7436" max="7436" width="11.85546875" style="1" bestFit="1" customWidth="1"/>
    <col min="7437" max="7437" width="6.28515625" style="1" bestFit="1" customWidth="1"/>
    <col min="7438" max="7438" width="10.28515625" style="1" bestFit="1" customWidth="1"/>
    <col min="7439" max="7439" width="6.28515625" style="1" bestFit="1" customWidth="1"/>
    <col min="7440" max="7440" width="11.140625" style="1" bestFit="1" customWidth="1"/>
    <col min="7441" max="7441" width="6.28515625" style="1" bestFit="1" customWidth="1"/>
    <col min="7442" max="7442" width="10" style="1" bestFit="1" customWidth="1"/>
    <col min="7443" max="7443" width="8.7109375" style="1" bestFit="1" customWidth="1"/>
    <col min="7444" max="7444" width="10.85546875" style="1" bestFit="1" customWidth="1"/>
    <col min="7445" max="7687" width="9.140625" style="1"/>
    <col min="7688" max="7688" width="4.42578125" style="1" customWidth="1"/>
    <col min="7689" max="7689" width="46" style="1" customWidth="1"/>
    <col min="7690" max="7690" width="0" style="1" hidden="1" customWidth="1"/>
    <col min="7691" max="7691" width="6.85546875" style="1" bestFit="1" customWidth="1"/>
    <col min="7692" max="7692" width="11.85546875" style="1" bestFit="1" customWidth="1"/>
    <col min="7693" max="7693" width="6.28515625" style="1" bestFit="1" customWidth="1"/>
    <col min="7694" max="7694" width="10.28515625" style="1" bestFit="1" customWidth="1"/>
    <col min="7695" max="7695" width="6.28515625" style="1" bestFit="1" customWidth="1"/>
    <col min="7696" max="7696" width="11.140625" style="1" bestFit="1" customWidth="1"/>
    <col min="7697" max="7697" width="6.28515625" style="1" bestFit="1" customWidth="1"/>
    <col min="7698" max="7698" width="10" style="1" bestFit="1" customWidth="1"/>
    <col min="7699" max="7699" width="8.7109375" style="1" bestFit="1" customWidth="1"/>
    <col min="7700" max="7700" width="10.85546875" style="1" bestFit="1" customWidth="1"/>
    <col min="7701" max="7943" width="9.140625" style="1"/>
    <col min="7944" max="7944" width="4.42578125" style="1" customWidth="1"/>
    <col min="7945" max="7945" width="46" style="1" customWidth="1"/>
    <col min="7946" max="7946" width="0" style="1" hidden="1" customWidth="1"/>
    <col min="7947" max="7947" width="6.85546875" style="1" bestFit="1" customWidth="1"/>
    <col min="7948" max="7948" width="11.85546875" style="1" bestFit="1" customWidth="1"/>
    <col min="7949" max="7949" width="6.28515625" style="1" bestFit="1" customWidth="1"/>
    <col min="7950" max="7950" width="10.28515625" style="1" bestFit="1" customWidth="1"/>
    <col min="7951" max="7951" width="6.28515625" style="1" bestFit="1" customWidth="1"/>
    <col min="7952" max="7952" width="11.140625" style="1" bestFit="1" customWidth="1"/>
    <col min="7953" max="7953" width="6.28515625" style="1" bestFit="1" customWidth="1"/>
    <col min="7954" max="7954" width="10" style="1" bestFit="1" customWidth="1"/>
    <col min="7955" max="7955" width="8.7109375" style="1" bestFit="1" customWidth="1"/>
    <col min="7956" max="7956" width="10.85546875" style="1" bestFit="1" customWidth="1"/>
    <col min="7957" max="8199" width="9.140625" style="1"/>
    <col min="8200" max="8200" width="4.42578125" style="1" customWidth="1"/>
    <col min="8201" max="8201" width="46" style="1" customWidth="1"/>
    <col min="8202" max="8202" width="0" style="1" hidden="1" customWidth="1"/>
    <col min="8203" max="8203" width="6.85546875" style="1" bestFit="1" customWidth="1"/>
    <col min="8204" max="8204" width="11.85546875" style="1" bestFit="1" customWidth="1"/>
    <col min="8205" max="8205" width="6.28515625" style="1" bestFit="1" customWidth="1"/>
    <col min="8206" max="8206" width="10.28515625" style="1" bestFit="1" customWidth="1"/>
    <col min="8207" max="8207" width="6.28515625" style="1" bestFit="1" customWidth="1"/>
    <col min="8208" max="8208" width="11.140625" style="1" bestFit="1" customWidth="1"/>
    <col min="8209" max="8209" width="6.28515625" style="1" bestFit="1" customWidth="1"/>
    <col min="8210" max="8210" width="10" style="1" bestFit="1" customWidth="1"/>
    <col min="8211" max="8211" width="8.7109375" style="1" bestFit="1" customWidth="1"/>
    <col min="8212" max="8212" width="10.85546875" style="1" bestFit="1" customWidth="1"/>
    <col min="8213" max="8455" width="9.140625" style="1"/>
    <col min="8456" max="8456" width="4.42578125" style="1" customWidth="1"/>
    <col min="8457" max="8457" width="46" style="1" customWidth="1"/>
    <col min="8458" max="8458" width="0" style="1" hidden="1" customWidth="1"/>
    <col min="8459" max="8459" width="6.85546875" style="1" bestFit="1" customWidth="1"/>
    <col min="8460" max="8460" width="11.85546875" style="1" bestFit="1" customWidth="1"/>
    <col min="8461" max="8461" width="6.28515625" style="1" bestFit="1" customWidth="1"/>
    <col min="8462" max="8462" width="10.28515625" style="1" bestFit="1" customWidth="1"/>
    <col min="8463" max="8463" width="6.28515625" style="1" bestFit="1" customWidth="1"/>
    <col min="8464" max="8464" width="11.140625" style="1" bestFit="1" customWidth="1"/>
    <col min="8465" max="8465" width="6.28515625" style="1" bestFit="1" customWidth="1"/>
    <col min="8466" max="8466" width="10" style="1" bestFit="1" customWidth="1"/>
    <col min="8467" max="8467" width="8.7109375" style="1" bestFit="1" customWidth="1"/>
    <col min="8468" max="8468" width="10.85546875" style="1" bestFit="1" customWidth="1"/>
    <col min="8469" max="8711" width="9.140625" style="1"/>
    <col min="8712" max="8712" width="4.42578125" style="1" customWidth="1"/>
    <col min="8713" max="8713" width="46" style="1" customWidth="1"/>
    <col min="8714" max="8714" width="0" style="1" hidden="1" customWidth="1"/>
    <col min="8715" max="8715" width="6.85546875" style="1" bestFit="1" customWidth="1"/>
    <col min="8716" max="8716" width="11.85546875" style="1" bestFit="1" customWidth="1"/>
    <col min="8717" max="8717" width="6.28515625" style="1" bestFit="1" customWidth="1"/>
    <col min="8718" max="8718" width="10.28515625" style="1" bestFit="1" customWidth="1"/>
    <col min="8719" max="8719" width="6.28515625" style="1" bestFit="1" customWidth="1"/>
    <col min="8720" max="8720" width="11.140625" style="1" bestFit="1" customWidth="1"/>
    <col min="8721" max="8721" width="6.28515625" style="1" bestFit="1" customWidth="1"/>
    <col min="8722" max="8722" width="10" style="1" bestFit="1" customWidth="1"/>
    <col min="8723" max="8723" width="8.7109375" style="1" bestFit="1" customWidth="1"/>
    <col min="8724" max="8724" width="10.85546875" style="1" bestFit="1" customWidth="1"/>
    <col min="8725" max="8967" width="9.140625" style="1"/>
    <col min="8968" max="8968" width="4.42578125" style="1" customWidth="1"/>
    <col min="8969" max="8969" width="46" style="1" customWidth="1"/>
    <col min="8970" max="8970" width="0" style="1" hidden="1" customWidth="1"/>
    <col min="8971" max="8971" width="6.85546875" style="1" bestFit="1" customWidth="1"/>
    <col min="8972" max="8972" width="11.85546875" style="1" bestFit="1" customWidth="1"/>
    <col min="8973" max="8973" width="6.28515625" style="1" bestFit="1" customWidth="1"/>
    <col min="8974" max="8974" width="10.28515625" style="1" bestFit="1" customWidth="1"/>
    <col min="8975" max="8975" width="6.28515625" style="1" bestFit="1" customWidth="1"/>
    <col min="8976" max="8976" width="11.140625" style="1" bestFit="1" customWidth="1"/>
    <col min="8977" max="8977" width="6.28515625" style="1" bestFit="1" customWidth="1"/>
    <col min="8978" max="8978" width="10" style="1" bestFit="1" customWidth="1"/>
    <col min="8979" max="8979" width="8.7109375" style="1" bestFit="1" customWidth="1"/>
    <col min="8980" max="8980" width="10.85546875" style="1" bestFit="1" customWidth="1"/>
    <col min="8981" max="9223" width="9.140625" style="1"/>
    <col min="9224" max="9224" width="4.42578125" style="1" customWidth="1"/>
    <col min="9225" max="9225" width="46" style="1" customWidth="1"/>
    <col min="9226" max="9226" width="0" style="1" hidden="1" customWidth="1"/>
    <col min="9227" max="9227" width="6.85546875" style="1" bestFit="1" customWidth="1"/>
    <col min="9228" max="9228" width="11.85546875" style="1" bestFit="1" customWidth="1"/>
    <col min="9229" max="9229" width="6.28515625" style="1" bestFit="1" customWidth="1"/>
    <col min="9230" max="9230" width="10.28515625" style="1" bestFit="1" customWidth="1"/>
    <col min="9231" max="9231" width="6.28515625" style="1" bestFit="1" customWidth="1"/>
    <col min="9232" max="9232" width="11.140625" style="1" bestFit="1" customWidth="1"/>
    <col min="9233" max="9233" width="6.28515625" style="1" bestFit="1" customWidth="1"/>
    <col min="9234" max="9234" width="10" style="1" bestFit="1" customWidth="1"/>
    <col min="9235" max="9235" width="8.7109375" style="1" bestFit="1" customWidth="1"/>
    <col min="9236" max="9236" width="10.85546875" style="1" bestFit="1" customWidth="1"/>
    <col min="9237" max="9479" width="9.140625" style="1"/>
    <col min="9480" max="9480" width="4.42578125" style="1" customWidth="1"/>
    <col min="9481" max="9481" width="46" style="1" customWidth="1"/>
    <col min="9482" max="9482" width="0" style="1" hidden="1" customWidth="1"/>
    <col min="9483" max="9483" width="6.85546875" style="1" bestFit="1" customWidth="1"/>
    <col min="9484" max="9484" width="11.85546875" style="1" bestFit="1" customWidth="1"/>
    <col min="9485" max="9485" width="6.28515625" style="1" bestFit="1" customWidth="1"/>
    <col min="9486" max="9486" width="10.28515625" style="1" bestFit="1" customWidth="1"/>
    <col min="9487" max="9487" width="6.28515625" style="1" bestFit="1" customWidth="1"/>
    <col min="9488" max="9488" width="11.140625" style="1" bestFit="1" customWidth="1"/>
    <col min="9489" max="9489" width="6.28515625" style="1" bestFit="1" customWidth="1"/>
    <col min="9490" max="9490" width="10" style="1" bestFit="1" customWidth="1"/>
    <col min="9491" max="9491" width="8.7109375" style="1" bestFit="1" customWidth="1"/>
    <col min="9492" max="9492" width="10.85546875" style="1" bestFit="1" customWidth="1"/>
    <col min="9493" max="9735" width="9.140625" style="1"/>
    <col min="9736" max="9736" width="4.42578125" style="1" customWidth="1"/>
    <col min="9737" max="9737" width="46" style="1" customWidth="1"/>
    <col min="9738" max="9738" width="0" style="1" hidden="1" customWidth="1"/>
    <col min="9739" max="9739" width="6.85546875" style="1" bestFit="1" customWidth="1"/>
    <col min="9740" max="9740" width="11.85546875" style="1" bestFit="1" customWidth="1"/>
    <col min="9741" max="9741" width="6.28515625" style="1" bestFit="1" customWidth="1"/>
    <col min="9742" max="9742" width="10.28515625" style="1" bestFit="1" customWidth="1"/>
    <col min="9743" max="9743" width="6.28515625" style="1" bestFit="1" customWidth="1"/>
    <col min="9744" max="9744" width="11.140625" style="1" bestFit="1" customWidth="1"/>
    <col min="9745" max="9745" width="6.28515625" style="1" bestFit="1" customWidth="1"/>
    <col min="9746" max="9746" width="10" style="1" bestFit="1" customWidth="1"/>
    <col min="9747" max="9747" width="8.7109375" style="1" bestFit="1" customWidth="1"/>
    <col min="9748" max="9748" width="10.85546875" style="1" bestFit="1" customWidth="1"/>
    <col min="9749" max="9991" width="9.140625" style="1"/>
    <col min="9992" max="9992" width="4.42578125" style="1" customWidth="1"/>
    <col min="9993" max="9993" width="46" style="1" customWidth="1"/>
    <col min="9994" max="9994" width="0" style="1" hidden="1" customWidth="1"/>
    <col min="9995" max="9995" width="6.85546875" style="1" bestFit="1" customWidth="1"/>
    <col min="9996" max="9996" width="11.85546875" style="1" bestFit="1" customWidth="1"/>
    <col min="9997" max="9997" width="6.28515625" style="1" bestFit="1" customWidth="1"/>
    <col min="9998" max="9998" width="10.28515625" style="1" bestFit="1" customWidth="1"/>
    <col min="9999" max="9999" width="6.28515625" style="1" bestFit="1" customWidth="1"/>
    <col min="10000" max="10000" width="11.140625" style="1" bestFit="1" customWidth="1"/>
    <col min="10001" max="10001" width="6.28515625" style="1" bestFit="1" customWidth="1"/>
    <col min="10002" max="10002" width="10" style="1" bestFit="1" customWidth="1"/>
    <col min="10003" max="10003" width="8.7109375" style="1" bestFit="1" customWidth="1"/>
    <col min="10004" max="10004" width="10.85546875" style="1" bestFit="1" customWidth="1"/>
    <col min="10005" max="10247" width="9.140625" style="1"/>
    <col min="10248" max="10248" width="4.42578125" style="1" customWidth="1"/>
    <col min="10249" max="10249" width="46" style="1" customWidth="1"/>
    <col min="10250" max="10250" width="0" style="1" hidden="1" customWidth="1"/>
    <col min="10251" max="10251" width="6.85546875" style="1" bestFit="1" customWidth="1"/>
    <col min="10252" max="10252" width="11.85546875" style="1" bestFit="1" customWidth="1"/>
    <col min="10253" max="10253" width="6.28515625" style="1" bestFit="1" customWidth="1"/>
    <col min="10254" max="10254" width="10.28515625" style="1" bestFit="1" customWidth="1"/>
    <col min="10255" max="10255" width="6.28515625" style="1" bestFit="1" customWidth="1"/>
    <col min="10256" max="10256" width="11.140625" style="1" bestFit="1" customWidth="1"/>
    <col min="10257" max="10257" width="6.28515625" style="1" bestFit="1" customWidth="1"/>
    <col min="10258" max="10258" width="10" style="1" bestFit="1" customWidth="1"/>
    <col min="10259" max="10259" width="8.7109375" style="1" bestFit="1" customWidth="1"/>
    <col min="10260" max="10260" width="10.85546875" style="1" bestFit="1" customWidth="1"/>
    <col min="10261" max="10503" width="9.140625" style="1"/>
    <col min="10504" max="10504" width="4.42578125" style="1" customWidth="1"/>
    <col min="10505" max="10505" width="46" style="1" customWidth="1"/>
    <col min="10506" max="10506" width="0" style="1" hidden="1" customWidth="1"/>
    <col min="10507" max="10507" width="6.85546875" style="1" bestFit="1" customWidth="1"/>
    <col min="10508" max="10508" width="11.85546875" style="1" bestFit="1" customWidth="1"/>
    <col min="10509" max="10509" width="6.28515625" style="1" bestFit="1" customWidth="1"/>
    <col min="10510" max="10510" width="10.28515625" style="1" bestFit="1" customWidth="1"/>
    <col min="10511" max="10511" width="6.28515625" style="1" bestFit="1" customWidth="1"/>
    <col min="10512" max="10512" width="11.140625" style="1" bestFit="1" customWidth="1"/>
    <col min="10513" max="10513" width="6.28515625" style="1" bestFit="1" customWidth="1"/>
    <col min="10514" max="10514" width="10" style="1" bestFit="1" customWidth="1"/>
    <col min="10515" max="10515" width="8.7109375" style="1" bestFit="1" customWidth="1"/>
    <col min="10516" max="10516" width="10.85546875" style="1" bestFit="1" customWidth="1"/>
    <col min="10517" max="10759" width="9.140625" style="1"/>
    <col min="10760" max="10760" width="4.42578125" style="1" customWidth="1"/>
    <col min="10761" max="10761" width="46" style="1" customWidth="1"/>
    <col min="10762" max="10762" width="0" style="1" hidden="1" customWidth="1"/>
    <col min="10763" max="10763" width="6.85546875" style="1" bestFit="1" customWidth="1"/>
    <col min="10764" max="10764" width="11.85546875" style="1" bestFit="1" customWidth="1"/>
    <col min="10765" max="10765" width="6.28515625" style="1" bestFit="1" customWidth="1"/>
    <col min="10766" max="10766" width="10.28515625" style="1" bestFit="1" customWidth="1"/>
    <col min="10767" max="10767" width="6.28515625" style="1" bestFit="1" customWidth="1"/>
    <col min="10768" max="10768" width="11.140625" style="1" bestFit="1" customWidth="1"/>
    <col min="10769" max="10769" width="6.28515625" style="1" bestFit="1" customWidth="1"/>
    <col min="10770" max="10770" width="10" style="1" bestFit="1" customWidth="1"/>
    <col min="10771" max="10771" width="8.7109375" style="1" bestFit="1" customWidth="1"/>
    <col min="10772" max="10772" width="10.85546875" style="1" bestFit="1" customWidth="1"/>
    <col min="10773" max="11015" width="9.140625" style="1"/>
    <col min="11016" max="11016" width="4.42578125" style="1" customWidth="1"/>
    <col min="11017" max="11017" width="46" style="1" customWidth="1"/>
    <col min="11018" max="11018" width="0" style="1" hidden="1" customWidth="1"/>
    <col min="11019" max="11019" width="6.85546875" style="1" bestFit="1" customWidth="1"/>
    <col min="11020" max="11020" width="11.85546875" style="1" bestFit="1" customWidth="1"/>
    <col min="11021" max="11021" width="6.28515625" style="1" bestFit="1" customWidth="1"/>
    <col min="11022" max="11022" width="10.28515625" style="1" bestFit="1" customWidth="1"/>
    <col min="11023" max="11023" width="6.28515625" style="1" bestFit="1" customWidth="1"/>
    <col min="11024" max="11024" width="11.140625" style="1" bestFit="1" customWidth="1"/>
    <col min="11025" max="11025" width="6.28515625" style="1" bestFit="1" customWidth="1"/>
    <col min="11026" max="11026" width="10" style="1" bestFit="1" customWidth="1"/>
    <col min="11027" max="11027" width="8.7109375" style="1" bestFit="1" customWidth="1"/>
    <col min="11028" max="11028" width="10.85546875" style="1" bestFit="1" customWidth="1"/>
    <col min="11029" max="11271" width="9.140625" style="1"/>
    <col min="11272" max="11272" width="4.42578125" style="1" customWidth="1"/>
    <col min="11273" max="11273" width="46" style="1" customWidth="1"/>
    <col min="11274" max="11274" width="0" style="1" hidden="1" customWidth="1"/>
    <col min="11275" max="11275" width="6.85546875" style="1" bestFit="1" customWidth="1"/>
    <col min="11276" max="11276" width="11.85546875" style="1" bestFit="1" customWidth="1"/>
    <col min="11277" max="11277" width="6.28515625" style="1" bestFit="1" customWidth="1"/>
    <col min="11278" max="11278" width="10.28515625" style="1" bestFit="1" customWidth="1"/>
    <col min="11279" max="11279" width="6.28515625" style="1" bestFit="1" customWidth="1"/>
    <col min="11280" max="11280" width="11.140625" style="1" bestFit="1" customWidth="1"/>
    <col min="11281" max="11281" width="6.28515625" style="1" bestFit="1" customWidth="1"/>
    <col min="11282" max="11282" width="10" style="1" bestFit="1" customWidth="1"/>
    <col min="11283" max="11283" width="8.7109375" style="1" bestFit="1" customWidth="1"/>
    <col min="11284" max="11284" width="10.85546875" style="1" bestFit="1" customWidth="1"/>
    <col min="11285" max="11527" width="9.140625" style="1"/>
    <col min="11528" max="11528" width="4.42578125" style="1" customWidth="1"/>
    <col min="11529" max="11529" width="46" style="1" customWidth="1"/>
    <col min="11530" max="11530" width="0" style="1" hidden="1" customWidth="1"/>
    <col min="11531" max="11531" width="6.85546875" style="1" bestFit="1" customWidth="1"/>
    <col min="11532" max="11532" width="11.85546875" style="1" bestFit="1" customWidth="1"/>
    <col min="11533" max="11533" width="6.28515625" style="1" bestFit="1" customWidth="1"/>
    <col min="11534" max="11534" width="10.28515625" style="1" bestFit="1" customWidth="1"/>
    <col min="11535" max="11535" width="6.28515625" style="1" bestFit="1" customWidth="1"/>
    <col min="11536" max="11536" width="11.140625" style="1" bestFit="1" customWidth="1"/>
    <col min="11537" max="11537" width="6.28515625" style="1" bestFit="1" customWidth="1"/>
    <col min="11538" max="11538" width="10" style="1" bestFit="1" customWidth="1"/>
    <col min="11539" max="11539" width="8.7109375" style="1" bestFit="1" customWidth="1"/>
    <col min="11540" max="11540" width="10.85546875" style="1" bestFit="1" customWidth="1"/>
    <col min="11541" max="11783" width="9.140625" style="1"/>
    <col min="11784" max="11784" width="4.42578125" style="1" customWidth="1"/>
    <col min="11785" max="11785" width="46" style="1" customWidth="1"/>
    <col min="11786" max="11786" width="0" style="1" hidden="1" customWidth="1"/>
    <col min="11787" max="11787" width="6.85546875" style="1" bestFit="1" customWidth="1"/>
    <col min="11788" max="11788" width="11.85546875" style="1" bestFit="1" customWidth="1"/>
    <col min="11789" max="11789" width="6.28515625" style="1" bestFit="1" customWidth="1"/>
    <col min="11790" max="11790" width="10.28515625" style="1" bestFit="1" customWidth="1"/>
    <col min="11791" max="11791" width="6.28515625" style="1" bestFit="1" customWidth="1"/>
    <col min="11792" max="11792" width="11.140625" style="1" bestFit="1" customWidth="1"/>
    <col min="11793" max="11793" width="6.28515625" style="1" bestFit="1" customWidth="1"/>
    <col min="11794" max="11794" width="10" style="1" bestFit="1" customWidth="1"/>
    <col min="11795" max="11795" width="8.7109375" style="1" bestFit="1" customWidth="1"/>
    <col min="11796" max="11796" width="10.85546875" style="1" bestFit="1" customWidth="1"/>
    <col min="11797" max="12039" width="9.140625" style="1"/>
    <col min="12040" max="12040" width="4.42578125" style="1" customWidth="1"/>
    <col min="12041" max="12041" width="46" style="1" customWidth="1"/>
    <col min="12042" max="12042" width="0" style="1" hidden="1" customWidth="1"/>
    <col min="12043" max="12043" width="6.85546875" style="1" bestFit="1" customWidth="1"/>
    <col min="12044" max="12044" width="11.85546875" style="1" bestFit="1" customWidth="1"/>
    <col min="12045" max="12045" width="6.28515625" style="1" bestFit="1" customWidth="1"/>
    <col min="12046" max="12046" width="10.28515625" style="1" bestFit="1" customWidth="1"/>
    <col min="12047" max="12047" width="6.28515625" style="1" bestFit="1" customWidth="1"/>
    <col min="12048" max="12048" width="11.140625" style="1" bestFit="1" customWidth="1"/>
    <col min="12049" max="12049" width="6.28515625" style="1" bestFit="1" customWidth="1"/>
    <col min="12050" max="12050" width="10" style="1" bestFit="1" customWidth="1"/>
    <col min="12051" max="12051" width="8.7109375" style="1" bestFit="1" customWidth="1"/>
    <col min="12052" max="12052" width="10.85546875" style="1" bestFit="1" customWidth="1"/>
    <col min="12053" max="12295" width="9.140625" style="1"/>
    <col min="12296" max="12296" width="4.42578125" style="1" customWidth="1"/>
    <col min="12297" max="12297" width="46" style="1" customWidth="1"/>
    <col min="12298" max="12298" width="0" style="1" hidden="1" customWidth="1"/>
    <col min="12299" max="12299" width="6.85546875" style="1" bestFit="1" customWidth="1"/>
    <col min="12300" max="12300" width="11.85546875" style="1" bestFit="1" customWidth="1"/>
    <col min="12301" max="12301" width="6.28515625" style="1" bestFit="1" customWidth="1"/>
    <col min="12302" max="12302" width="10.28515625" style="1" bestFit="1" customWidth="1"/>
    <col min="12303" max="12303" width="6.28515625" style="1" bestFit="1" customWidth="1"/>
    <col min="12304" max="12304" width="11.140625" style="1" bestFit="1" customWidth="1"/>
    <col min="12305" max="12305" width="6.28515625" style="1" bestFit="1" customWidth="1"/>
    <col min="12306" max="12306" width="10" style="1" bestFit="1" customWidth="1"/>
    <col min="12307" max="12307" width="8.7109375" style="1" bestFit="1" customWidth="1"/>
    <col min="12308" max="12308" width="10.85546875" style="1" bestFit="1" customWidth="1"/>
    <col min="12309" max="12551" width="9.140625" style="1"/>
    <col min="12552" max="12552" width="4.42578125" style="1" customWidth="1"/>
    <col min="12553" max="12553" width="46" style="1" customWidth="1"/>
    <col min="12554" max="12554" width="0" style="1" hidden="1" customWidth="1"/>
    <col min="12555" max="12555" width="6.85546875" style="1" bestFit="1" customWidth="1"/>
    <col min="12556" max="12556" width="11.85546875" style="1" bestFit="1" customWidth="1"/>
    <col min="12557" max="12557" width="6.28515625" style="1" bestFit="1" customWidth="1"/>
    <col min="12558" max="12558" width="10.28515625" style="1" bestFit="1" customWidth="1"/>
    <col min="12559" max="12559" width="6.28515625" style="1" bestFit="1" customWidth="1"/>
    <col min="12560" max="12560" width="11.140625" style="1" bestFit="1" customWidth="1"/>
    <col min="12561" max="12561" width="6.28515625" style="1" bestFit="1" customWidth="1"/>
    <col min="12562" max="12562" width="10" style="1" bestFit="1" customWidth="1"/>
    <col min="12563" max="12563" width="8.7109375" style="1" bestFit="1" customWidth="1"/>
    <col min="12564" max="12564" width="10.85546875" style="1" bestFit="1" customWidth="1"/>
    <col min="12565" max="12807" width="9.140625" style="1"/>
    <col min="12808" max="12808" width="4.42578125" style="1" customWidth="1"/>
    <col min="12809" max="12809" width="46" style="1" customWidth="1"/>
    <col min="12810" max="12810" width="0" style="1" hidden="1" customWidth="1"/>
    <col min="12811" max="12811" width="6.85546875" style="1" bestFit="1" customWidth="1"/>
    <col min="12812" max="12812" width="11.85546875" style="1" bestFit="1" customWidth="1"/>
    <col min="12813" max="12813" width="6.28515625" style="1" bestFit="1" customWidth="1"/>
    <col min="12814" max="12814" width="10.28515625" style="1" bestFit="1" customWidth="1"/>
    <col min="12815" max="12815" width="6.28515625" style="1" bestFit="1" customWidth="1"/>
    <col min="12816" max="12816" width="11.140625" style="1" bestFit="1" customWidth="1"/>
    <col min="12817" max="12817" width="6.28515625" style="1" bestFit="1" customWidth="1"/>
    <col min="12818" max="12818" width="10" style="1" bestFit="1" customWidth="1"/>
    <col min="12819" max="12819" width="8.7109375" style="1" bestFit="1" customWidth="1"/>
    <col min="12820" max="12820" width="10.85546875" style="1" bestFit="1" customWidth="1"/>
    <col min="12821" max="13063" width="9.140625" style="1"/>
    <col min="13064" max="13064" width="4.42578125" style="1" customWidth="1"/>
    <col min="13065" max="13065" width="46" style="1" customWidth="1"/>
    <col min="13066" max="13066" width="0" style="1" hidden="1" customWidth="1"/>
    <col min="13067" max="13067" width="6.85546875" style="1" bestFit="1" customWidth="1"/>
    <col min="13068" max="13068" width="11.85546875" style="1" bestFit="1" customWidth="1"/>
    <col min="13069" max="13069" width="6.28515625" style="1" bestFit="1" customWidth="1"/>
    <col min="13070" max="13070" width="10.28515625" style="1" bestFit="1" customWidth="1"/>
    <col min="13071" max="13071" width="6.28515625" style="1" bestFit="1" customWidth="1"/>
    <col min="13072" max="13072" width="11.140625" style="1" bestFit="1" customWidth="1"/>
    <col min="13073" max="13073" width="6.28515625" style="1" bestFit="1" customWidth="1"/>
    <col min="13074" max="13074" width="10" style="1" bestFit="1" customWidth="1"/>
    <col min="13075" max="13075" width="8.7109375" style="1" bestFit="1" customWidth="1"/>
    <col min="13076" max="13076" width="10.85546875" style="1" bestFit="1" customWidth="1"/>
    <col min="13077" max="13319" width="9.140625" style="1"/>
    <col min="13320" max="13320" width="4.42578125" style="1" customWidth="1"/>
    <col min="13321" max="13321" width="46" style="1" customWidth="1"/>
    <col min="13322" max="13322" width="0" style="1" hidden="1" customWidth="1"/>
    <col min="13323" max="13323" width="6.85546875" style="1" bestFit="1" customWidth="1"/>
    <col min="13324" max="13324" width="11.85546875" style="1" bestFit="1" customWidth="1"/>
    <col min="13325" max="13325" width="6.28515625" style="1" bestFit="1" customWidth="1"/>
    <col min="13326" max="13326" width="10.28515625" style="1" bestFit="1" customWidth="1"/>
    <col min="13327" max="13327" width="6.28515625" style="1" bestFit="1" customWidth="1"/>
    <col min="13328" max="13328" width="11.140625" style="1" bestFit="1" customWidth="1"/>
    <col min="13329" max="13329" width="6.28515625" style="1" bestFit="1" customWidth="1"/>
    <col min="13330" max="13330" width="10" style="1" bestFit="1" customWidth="1"/>
    <col min="13331" max="13331" width="8.7109375" style="1" bestFit="1" customWidth="1"/>
    <col min="13332" max="13332" width="10.85546875" style="1" bestFit="1" customWidth="1"/>
    <col min="13333" max="13575" width="9.140625" style="1"/>
    <col min="13576" max="13576" width="4.42578125" style="1" customWidth="1"/>
    <col min="13577" max="13577" width="46" style="1" customWidth="1"/>
    <col min="13578" max="13578" width="0" style="1" hidden="1" customWidth="1"/>
    <col min="13579" max="13579" width="6.85546875" style="1" bestFit="1" customWidth="1"/>
    <col min="13580" max="13580" width="11.85546875" style="1" bestFit="1" customWidth="1"/>
    <col min="13581" max="13581" width="6.28515625" style="1" bestFit="1" customWidth="1"/>
    <col min="13582" max="13582" width="10.28515625" style="1" bestFit="1" customWidth="1"/>
    <col min="13583" max="13583" width="6.28515625" style="1" bestFit="1" customWidth="1"/>
    <col min="13584" max="13584" width="11.140625" style="1" bestFit="1" customWidth="1"/>
    <col min="13585" max="13585" width="6.28515625" style="1" bestFit="1" customWidth="1"/>
    <col min="13586" max="13586" width="10" style="1" bestFit="1" customWidth="1"/>
    <col min="13587" max="13587" width="8.7109375" style="1" bestFit="1" customWidth="1"/>
    <col min="13588" max="13588" width="10.85546875" style="1" bestFit="1" customWidth="1"/>
    <col min="13589" max="13831" width="9.140625" style="1"/>
    <col min="13832" max="13832" width="4.42578125" style="1" customWidth="1"/>
    <col min="13833" max="13833" width="46" style="1" customWidth="1"/>
    <col min="13834" max="13834" width="0" style="1" hidden="1" customWidth="1"/>
    <col min="13835" max="13835" width="6.85546875" style="1" bestFit="1" customWidth="1"/>
    <col min="13836" max="13836" width="11.85546875" style="1" bestFit="1" customWidth="1"/>
    <col min="13837" max="13837" width="6.28515625" style="1" bestFit="1" customWidth="1"/>
    <col min="13838" max="13838" width="10.28515625" style="1" bestFit="1" customWidth="1"/>
    <col min="13839" max="13839" width="6.28515625" style="1" bestFit="1" customWidth="1"/>
    <col min="13840" max="13840" width="11.140625" style="1" bestFit="1" customWidth="1"/>
    <col min="13841" max="13841" width="6.28515625" style="1" bestFit="1" customWidth="1"/>
    <col min="13842" max="13842" width="10" style="1" bestFit="1" customWidth="1"/>
    <col min="13843" max="13843" width="8.7109375" style="1" bestFit="1" customWidth="1"/>
    <col min="13844" max="13844" width="10.85546875" style="1" bestFit="1" customWidth="1"/>
    <col min="13845" max="14087" width="9.140625" style="1"/>
    <col min="14088" max="14088" width="4.42578125" style="1" customWidth="1"/>
    <col min="14089" max="14089" width="46" style="1" customWidth="1"/>
    <col min="14090" max="14090" width="0" style="1" hidden="1" customWidth="1"/>
    <col min="14091" max="14091" width="6.85546875" style="1" bestFit="1" customWidth="1"/>
    <col min="14092" max="14092" width="11.85546875" style="1" bestFit="1" customWidth="1"/>
    <col min="14093" max="14093" width="6.28515625" style="1" bestFit="1" customWidth="1"/>
    <col min="14094" max="14094" width="10.28515625" style="1" bestFit="1" customWidth="1"/>
    <col min="14095" max="14095" width="6.28515625" style="1" bestFit="1" customWidth="1"/>
    <col min="14096" max="14096" width="11.140625" style="1" bestFit="1" customWidth="1"/>
    <col min="14097" max="14097" width="6.28515625" style="1" bestFit="1" customWidth="1"/>
    <col min="14098" max="14098" width="10" style="1" bestFit="1" customWidth="1"/>
    <col min="14099" max="14099" width="8.7109375" style="1" bestFit="1" customWidth="1"/>
    <col min="14100" max="14100" width="10.85546875" style="1" bestFit="1" customWidth="1"/>
    <col min="14101" max="14343" width="9.140625" style="1"/>
    <col min="14344" max="14344" width="4.42578125" style="1" customWidth="1"/>
    <col min="14345" max="14345" width="46" style="1" customWidth="1"/>
    <col min="14346" max="14346" width="0" style="1" hidden="1" customWidth="1"/>
    <col min="14347" max="14347" width="6.85546875" style="1" bestFit="1" customWidth="1"/>
    <col min="14348" max="14348" width="11.85546875" style="1" bestFit="1" customWidth="1"/>
    <col min="14349" max="14349" width="6.28515625" style="1" bestFit="1" customWidth="1"/>
    <col min="14350" max="14350" width="10.28515625" style="1" bestFit="1" customWidth="1"/>
    <col min="14351" max="14351" width="6.28515625" style="1" bestFit="1" customWidth="1"/>
    <col min="14352" max="14352" width="11.140625" style="1" bestFit="1" customWidth="1"/>
    <col min="14353" max="14353" width="6.28515625" style="1" bestFit="1" customWidth="1"/>
    <col min="14354" max="14354" width="10" style="1" bestFit="1" customWidth="1"/>
    <col min="14355" max="14355" width="8.7109375" style="1" bestFit="1" customWidth="1"/>
    <col min="14356" max="14356" width="10.85546875" style="1" bestFit="1" customWidth="1"/>
    <col min="14357" max="14599" width="9.140625" style="1"/>
    <col min="14600" max="14600" width="4.42578125" style="1" customWidth="1"/>
    <col min="14601" max="14601" width="46" style="1" customWidth="1"/>
    <col min="14602" max="14602" width="0" style="1" hidden="1" customWidth="1"/>
    <col min="14603" max="14603" width="6.85546875" style="1" bestFit="1" customWidth="1"/>
    <col min="14604" max="14604" width="11.85546875" style="1" bestFit="1" customWidth="1"/>
    <col min="14605" max="14605" width="6.28515625" style="1" bestFit="1" customWidth="1"/>
    <col min="14606" max="14606" width="10.28515625" style="1" bestFit="1" customWidth="1"/>
    <col min="14607" max="14607" width="6.28515625" style="1" bestFit="1" customWidth="1"/>
    <col min="14608" max="14608" width="11.140625" style="1" bestFit="1" customWidth="1"/>
    <col min="14609" max="14609" width="6.28515625" style="1" bestFit="1" customWidth="1"/>
    <col min="14610" max="14610" width="10" style="1" bestFit="1" customWidth="1"/>
    <col min="14611" max="14611" width="8.7109375" style="1" bestFit="1" customWidth="1"/>
    <col min="14612" max="14612" width="10.85546875" style="1" bestFit="1" customWidth="1"/>
    <col min="14613" max="14855" width="9.140625" style="1"/>
    <col min="14856" max="14856" width="4.42578125" style="1" customWidth="1"/>
    <col min="14857" max="14857" width="46" style="1" customWidth="1"/>
    <col min="14858" max="14858" width="0" style="1" hidden="1" customWidth="1"/>
    <col min="14859" max="14859" width="6.85546875" style="1" bestFit="1" customWidth="1"/>
    <col min="14860" max="14860" width="11.85546875" style="1" bestFit="1" customWidth="1"/>
    <col min="14861" max="14861" width="6.28515625" style="1" bestFit="1" customWidth="1"/>
    <col min="14862" max="14862" width="10.28515625" style="1" bestFit="1" customWidth="1"/>
    <col min="14863" max="14863" width="6.28515625" style="1" bestFit="1" customWidth="1"/>
    <col min="14864" max="14864" width="11.140625" style="1" bestFit="1" customWidth="1"/>
    <col min="14865" max="14865" width="6.28515625" style="1" bestFit="1" customWidth="1"/>
    <col min="14866" max="14866" width="10" style="1" bestFit="1" customWidth="1"/>
    <col min="14867" max="14867" width="8.7109375" style="1" bestFit="1" customWidth="1"/>
    <col min="14868" max="14868" width="10.85546875" style="1" bestFit="1" customWidth="1"/>
    <col min="14869" max="15111" width="9.140625" style="1"/>
    <col min="15112" max="15112" width="4.42578125" style="1" customWidth="1"/>
    <col min="15113" max="15113" width="46" style="1" customWidth="1"/>
    <col min="15114" max="15114" width="0" style="1" hidden="1" customWidth="1"/>
    <col min="15115" max="15115" width="6.85546875" style="1" bestFit="1" customWidth="1"/>
    <col min="15116" max="15116" width="11.85546875" style="1" bestFit="1" customWidth="1"/>
    <col min="15117" max="15117" width="6.28515625" style="1" bestFit="1" customWidth="1"/>
    <col min="15118" max="15118" width="10.28515625" style="1" bestFit="1" customWidth="1"/>
    <col min="15119" max="15119" width="6.28515625" style="1" bestFit="1" customWidth="1"/>
    <col min="15120" max="15120" width="11.140625" style="1" bestFit="1" customWidth="1"/>
    <col min="15121" max="15121" width="6.28515625" style="1" bestFit="1" customWidth="1"/>
    <col min="15122" max="15122" width="10" style="1" bestFit="1" customWidth="1"/>
    <col min="15123" max="15123" width="8.7109375" style="1" bestFit="1" customWidth="1"/>
    <col min="15124" max="15124" width="10.85546875" style="1" bestFit="1" customWidth="1"/>
    <col min="15125" max="15367" width="9.140625" style="1"/>
    <col min="15368" max="15368" width="4.42578125" style="1" customWidth="1"/>
    <col min="15369" max="15369" width="46" style="1" customWidth="1"/>
    <col min="15370" max="15370" width="0" style="1" hidden="1" customWidth="1"/>
    <col min="15371" max="15371" width="6.85546875" style="1" bestFit="1" customWidth="1"/>
    <col min="15372" max="15372" width="11.85546875" style="1" bestFit="1" customWidth="1"/>
    <col min="15373" max="15373" width="6.28515625" style="1" bestFit="1" customWidth="1"/>
    <col min="15374" max="15374" width="10.28515625" style="1" bestFit="1" customWidth="1"/>
    <col min="15375" max="15375" width="6.28515625" style="1" bestFit="1" customWidth="1"/>
    <col min="15376" max="15376" width="11.140625" style="1" bestFit="1" customWidth="1"/>
    <col min="15377" max="15377" width="6.28515625" style="1" bestFit="1" customWidth="1"/>
    <col min="15378" max="15378" width="10" style="1" bestFit="1" customWidth="1"/>
    <col min="15379" max="15379" width="8.7109375" style="1" bestFit="1" customWidth="1"/>
    <col min="15380" max="15380" width="10.85546875" style="1" bestFit="1" customWidth="1"/>
    <col min="15381" max="15623" width="9.140625" style="1"/>
    <col min="15624" max="15624" width="4.42578125" style="1" customWidth="1"/>
    <col min="15625" max="15625" width="46" style="1" customWidth="1"/>
    <col min="15626" max="15626" width="0" style="1" hidden="1" customWidth="1"/>
    <col min="15627" max="15627" width="6.85546875" style="1" bestFit="1" customWidth="1"/>
    <col min="15628" max="15628" width="11.85546875" style="1" bestFit="1" customWidth="1"/>
    <col min="15629" max="15629" width="6.28515625" style="1" bestFit="1" customWidth="1"/>
    <col min="15630" max="15630" width="10.28515625" style="1" bestFit="1" customWidth="1"/>
    <col min="15631" max="15631" width="6.28515625" style="1" bestFit="1" customWidth="1"/>
    <col min="15632" max="15632" width="11.140625" style="1" bestFit="1" customWidth="1"/>
    <col min="15633" max="15633" width="6.28515625" style="1" bestFit="1" customWidth="1"/>
    <col min="15634" max="15634" width="10" style="1" bestFit="1" customWidth="1"/>
    <col min="15635" max="15635" width="8.7109375" style="1" bestFit="1" customWidth="1"/>
    <col min="15636" max="15636" width="10.85546875" style="1" bestFit="1" customWidth="1"/>
    <col min="15637" max="15879" width="9.140625" style="1"/>
    <col min="15880" max="15880" width="4.42578125" style="1" customWidth="1"/>
    <col min="15881" max="15881" width="46" style="1" customWidth="1"/>
    <col min="15882" max="15882" width="0" style="1" hidden="1" customWidth="1"/>
    <col min="15883" max="15883" width="6.85546875" style="1" bestFit="1" customWidth="1"/>
    <col min="15884" max="15884" width="11.85546875" style="1" bestFit="1" customWidth="1"/>
    <col min="15885" max="15885" width="6.28515625" style="1" bestFit="1" customWidth="1"/>
    <col min="15886" max="15886" width="10.28515625" style="1" bestFit="1" customWidth="1"/>
    <col min="15887" max="15887" width="6.28515625" style="1" bestFit="1" customWidth="1"/>
    <col min="15888" max="15888" width="11.140625" style="1" bestFit="1" customWidth="1"/>
    <col min="15889" max="15889" width="6.28515625" style="1" bestFit="1" customWidth="1"/>
    <col min="15890" max="15890" width="10" style="1" bestFit="1" customWidth="1"/>
    <col min="15891" max="15891" width="8.7109375" style="1" bestFit="1" customWidth="1"/>
    <col min="15892" max="15892" width="10.85546875" style="1" bestFit="1" customWidth="1"/>
    <col min="15893" max="16135" width="9.140625" style="1"/>
    <col min="16136" max="16136" width="4.42578125" style="1" customWidth="1"/>
    <col min="16137" max="16137" width="46" style="1" customWidth="1"/>
    <col min="16138" max="16138" width="0" style="1" hidden="1" customWidth="1"/>
    <col min="16139" max="16139" width="6.85546875" style="1" bestFit="1" customWidth="1"/>
    <col min="16140" max="16140" width="11.85546875" style="1" bestFit="1" customWidth="1"/>
    <col min="16141" max="16141" width="6.28515625" style="1" bestFit="1" customWidth="1"/>
    <col min="16142" max="16142" width="10.28515625" style="1" bestFit="1" customWidth="1"/>
    <col min="16143" max="16143" width="6.28515625" style="1" bestFit="1" customWidth="1"/>
    <col min="16144" max="16144" width="11.140625" style="1" bestFit="1" customWidth="1"/>
    <col min="16145" max="16145" width="6.28515625" style="1" bestFit="1" customWidth="1"/>
    <col min="16146" max="16146" width="10" style="1" bestFit="1" customWidth="1"/>
    <col min="16147" max="16147" width="8.7109375" style="1" bestFit="1" customWidth="1"/>
    <col min="16148" max="16148" width="10.85546875" style="1" bestFit="1" customWidth="1"/>
    <col min="16149" max="16384" width="9.140625" style="1"/>
  </cols>
  <sheetData>
    <row r="2" spans="2:20">
      <c r="B2" s="4"/>
      <c r="C2" s="3" t="s">
        <v>58</v>
      </c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65</v>
      </c>
    </row>
    <row r="3" spans="2:20">
      <c r="B3" s="4"/>
      <c r="C3" s="6" t="s">
        <v>52</v>
      </c>
      <c r="D3" s="7" t="s">
        <v>1</v>
      </c>
      <c r="E3" s="4"/>
      <c r="F3" s="4"/>
      <c r="G3" s="4"/>
      <c r="H3" s="8" t="s">
        <v>60</v>
      </c>
      <c r="I3" s="4"/>
      <c r="J3" s="22" t="s">
        <v>95</v>
      </c>
      <c r="K3" s="20"/>
      <c r="L3" s="21"/>
      <c r="M3" s="4"/>
      <c r="N3" s="8" t="s">
        <v>88</v>
      </c>
      <c r="O3" s="4"/>
      <c r="P3" s="47" t="s">
        <v>92</v>
      </c>
      <c r="Q3" s="48"/>
      <c r="R3" s="48"/>
      <c r="S3" s="49"/>
      <c r="T3" s="4"/>
    </row>
    <row r="4" spans="2:20">
      <c r="B4" s="4"/>
      <c r="C4" s="6" t="s">
        <v>66</v>
      </c>
      <c r="D4" s="7" t="s">
        <v>2</v>
      </c>
      <c r="E4" s="4"/>
      <c r="F4" s="4"/>
      <c r="G4" s="4"/>
      <c r="H4" s="8" t="s">
        <v>59</v>
      </c>
      <c r="I4" s="4"/>
      <c r="J4" s="22" t="s">
        <v>96</v>
      </c>
      <c r="K4" s="20"/>
      <c r="L4" s="21"/>
      <c r="M4" s="4"/>
      <c r="N4" s="8" t="s">
        <v>90</v>
      </c>
      <c r="O4" s="4"/>
      <c r="P4" s="47" t="s">
        <v>91</v>
      </c>
      <c r="Q4" s="48"/>
      <c r="R4" s="48"/>
      <c r="S4" s="49"/>
      <c r="T4" s="4"/>
    </row>
    <row r="6" spans="2:20">
      <c r="B6" s="25"/>
      <c r="C6" s="23"/>
      <c r="D6" s="23"/>
      <c r="E6" s="23"/>
      <c r="F6" s="67">
        <v>1</v>
      </c>
      <c r="G6" s="68"/>
      <c r="H6" s="67">
        <v>2</v>
      </c>
      <c r="I6" s="68"/>
      <c r="J6" s="69">
        <v>3</v>
      </c>
      <c r="K6" s="70"/>
      <c r="L6" s="69">
        <v>4</v>
      </c>
      <c r="M6" s="70"/>
      <c r="N6" s="69">
        <v>5</v>
      </c>
      <c r="O6" s="70"/>
      <c r="P6" s="69">
        <v>6</v>
      </c>
      <c r="Q6" s="70"/>
      <c r="R6" s="69">
        <v>7</v>
      </c>
      <c r="S6" s="9"/>
      <c r="T6" s="9"/>
    </row>
    <row r="7" spans="2:20" ht="25.5">
      <c r="B7" s="25"/>
      <c r="C7" s="23" t="s">
        <v>3</v>
      </c>
      <c r="D7" s="23" t="s">
        <v>3</v>
      </c>
      <c r="E7" s="23" t="s">
        <v>4</v>
      </c>
      <c r="F7" s="67" t="s">
        <v>63</v>
      </c>
      <c r="G7" s="68" t="s">
        <v>5</v>
      </c>
      <c r="H7" s="67" t="s">
        <v>46</v>
      </c>
      <c r="I7" s="68" t="s">
        <v>5</v>
      </c>
      <c r="J7" s="69" t="s">
        <v>47</v>
      </c>
      <c r="K7" s="70" t="s">
        <v>5</v>
      </c>
      <c r="L7" s="69" t="s">
        <v>48</v>
      </c>
      <c r="M7" s="70" t="s">
        <v>5</v>
      </c>
      <c r="N7" s="69" t="s">
        <v>49</v>
      </c>
      <c r="O7" s="70" t="s">
        <v>5</v>
      </c>
      <c r="P7" s="69" t="s">
        <v>50</v>
      </c>
      <c r="Q7" s="70" t="s">
        <v>5</v>
      </c>
      <c r="R7" s="69" t="s">
        <v>51</v>
      </c>
      <c r="S7" s="9" t="s">
        <v>5</v>
      </c>
      <c r="T7" s="9" t="s">
        <v>64</v>
      </c>
    </row>
    <row r="8" spans="2:20">
      <c r="B8" s="25"/>
      <c r="C8" s="24" t="s">
        <v>61</v>
      </c>
      <c r="D8" s="23"/>
      <c r="E8" s="23"/>
      <c r="F8" s="50" t="s">
        <v>89</v>
      </c>
      <c r="G8" s="51"/>
      <c r="H8" s="50" t="s">
        <v>67</v>
      </c>
      <c r="I8" s="51"/>
      <c r="J8" s="52" t="s">
        <v>67</v>
      </c>
      <c r="K8" s="53"/>
      <c r="L8" s="52" t="s">
        <v>67</v>
      </c>
      <c r="M8" s="53"/>
      <c r="N8" s="52" t="s">
        <v>69</v>
      </c>
      <c r="O8" s="53"/>
      <c r="P8" s="52" t="s">
        <v>68</v>
      </c>
      <c r="Q8" s="53"/>
      <c r="R8" s="52" t="s">
        <v>68</v>
      </c>
      <c r="S8" s="53"/>
      <c r="T8" s="9"/>
    </row>
    <row r="9" spans="2:20">
      <c r="B9" s="38"/>
      <c r="C9" s="31" t="s">
        <v>54</v>
      </c>
      <c r="D9" s="31"/>
      <c r="E9" s="31"/>
      <c r="F9" s="40" t="s">
        <v>55</v>
      </c>
      <c r="G9" s="41"/>
      <c r="H9" s="40" t="s">
        <v>55</v>
      </c>
      <c r="I9" s="41"/>
      <c r="J9" s="40" t="s">
        <v>55</v>
      </c>
      <c r="K9" s="41"/>
      <c r="L9" s="40" t="s">
        <v>70</v>
      </c>
      <c r="M9" s="41"/>
      <c r="N9" s="40" t="s">
        <v>70</v>
      </c>
      <c r="O9" s="41"/>
      <c r="P9" s="40" t="s">
        <v>70</v>
      </c>
      <c r="Q9" s="41"/>
      <c r="R9" s="40" t="s">
        <v>70</v>
      </c>
      <c r="S9" s="42"/>
      <c r="T9" s="42"/>
    </row>
    <row r="10" spans="2:20">
      <c r="B10" s="25">
        <v>1</v>
      </c>
      <c r="C10" s="24" t="str">
        <f>CONCATENATE("Purchase price"," ",J4)</f>
        <v>Purchase price Sheep wool (100% Ghazni)</v>
      </c>
      <c r="D10" s="25" t="s">
        <v>6</v>
      </c>
      <c r="E10" s="25"/>
      <c r="F10" s="83">
        <v>2.5</v>
      </c>
      <c r="G10" s="37"/>
      <c r="H10" s="25"/>
      <c r="I10" s="25"/>
      <c r="J10" s="4"/>
      <c r="K10" s="4"/>
      <c r="L10" s="10"/>
      <c r="M10" s="11"/>
      <c r="N10" s="4"/>
      <c r="O10" s="4"/>
      <c r="P10" s="4"/>
      <c r="Q10" s="4"/>
      <c r="R10" s="4"/>
      <c r="S10" s="4"/>
      <c r="T10" s="12"/>
    </row>
    <row r="11" spans="2:20" outlineLevel="1">
      <c r="B11" s="25">
        <v>2</v>
      </c>
      <c r="C11" s="24" t="s">
        <v>53</v>
      </c>
      <c r="D11" s="25"/>
      <c r="E11" s="25"/>
      <c r="F11" s="26">
        <v>1.1499999999999999</v>
      </c>
      <c r="G11" s="37"/>
      <c r="H11" s="25"/>
      <c r="I11" s="25"/>
      <c r="J11" s="4"/>
      <c r="K11" s="4"/>
      <c r="L11" s="10"/>
      <c r="M11" s="11"/>
      <c r="N11" s="4"/>
      <c r="O11" s="4"/>
      <c r="P11" s="4"/>
      <c r="Q11" s="4"/>
      <c r="R11" s="4"/>
      <c r="S11" s="4"/>
      <c r="T11" s="12"/>
    </row>
    <row r="12" spans="2:20" outlineLevel="1">
      <c r="B12" s="25">
        <v>3</v>
      </c>
      <c r="C12" s="24" t="s">
        <v>57</v>
      </c>
      <c r="D12" s="25"/>
      <c r="E12" s="25"/>
      <c r="F12" s="27">
        <f>F10*F11</f>
        <v>2.875</v>
      </c>
      <c r="G12" s="37">
        <f t="shared" ref="G12" si="0">F12/F18</f>
        <v>0.8087201125175808</v>
      </c>
      <c r="H12" s="25"/>
      <c r="I12" s="25"/>
      <c r="J12" s="4"/>
      <c r="K12" s="4"/>
      <c r="L12" s="10"/>
      <c r="M12" s="11"/>
      <c r="N12" s="4"/>
      <c r="O12" s="4"/>
      <c r="P12" s="4"/>
      <c r="Q12" s="4"/>
      <c r="R12" s="4"/>
      <c r="S12" s="4"/>
      <c r="T12" s="12">
        <f t="shared" ref="T12:T13" si="1">F12/$R$78</f>
        <v>1.1859563323512238E-2</v>
      </c>
    </row>
    <row r="13" spans="2:20" outlineLevel="1">
      <c r="B13" s="25">
        <v>4</v>
      </c>
      <c r="C13" s="24" t="s">
        <v>56</v>
      </c>
      <c r="D13" s="25"/>
      <c r="E13" s="25"/>
      <c r="F13" s="81">
        <f>(3+15)/100</f>
        <v>0.18</v>
      </c>
      <c r="G13" s="37">
        <f>F13/F20</f>
        <v>3.2403240324032405E-2</v>
      </c>
      <c r="H13" s="25"/>
      <c r="I13" s="25"/>
      <c r="J13" s="4"/>
      <c r="K13" s="4"/>
      <c r="L13" s="10"/>
      <c r="M13" s="11"/>
      <c r="N13" s="4"/>
      <c r="O13" s="4"/>
      <c r="P13" s="4"/>
      <c r="Q13" s="4"/>
      <c r="R13" s="4"/>
      <c r="S13" s="4"/>
      <c r="T13" s="12">
        <f t="shared" si="1"/>
        <v>7.4251179068946177E-4</v>
      </c>
    </row>
    <row r="14" spans="2:20" outlineLevel="1">
      <c r="B14" s="25">
        <v>5</v>
      </c>
      <c r="C14" s="24" t="s">
        <v>44</v>
      </c>
      <c r="D14" s="25" t="s">
        <v>7</v>
      </c>
      <c r="E14" s="25"/>
      <c r="F14" s="81"/>
      <c r="G14" s="37">
        <f>F14/F20</f>
        <v>0</v>
      </c>
      <c r="H14" s="25"/>
      <c r="I14" s="25"/>
      <c r="J14" s="4"/>
      <c r="K14" s="4"/>
      <c r="L14" s="10"/>
      <c r="M14" s="11"/>
      <c r="N14" s="4"/>
      <c r="O14" s="4"/>
      <c r="P14" s="4"/>
      <c r="Q14" s="4"/>
      <c r="R14" s="4"/>
      <c r="S14" s="4"/>
      <c r="T14" s="12">
        <f>F14/$R$78</f>
        <v>0</v>
      </c>
    </row>
    <row r="15" spans="2:20" outlineLevel="1">
      <c r="B15" s="25">
        <v>6</v>
      </c>
      <c r="C15" s="24" t="s">
        <v>42</v>
      </c>
      <c r="D15" s="25" t="s">
        <v>8</v>
      </c>
      <c r="E15" s="25"/>
      <c r="F15" s="81"/>
      <c r="G15" s="37">
        <f>F15/F20</f>
        <v>0</v>
      </c>
      <c r="H15" s="25"/>
      <c r="I15" s="25"/>
      <c r="J15" s="4"/>
      <c r="K15" s="4"/>
      <c r="L15" s="10"/>
      <c r="M15" s="11"/>
      <c r="N15" s="4"/>
      <c r="O15" s="4"/>
      <c r="P15" s="4"/>
      <c r="Q15" s="4"/>
      <c r="R15" s="4"/>
      <c r="S15" s="4"/>
      <c r="T15" s="12">
        <f>F15/$R$78</f>
        <v>0</v>
      </c>
    </row>
    <row r="16" spans="2:20" outlineLevel="1">
      <c r="B16" s="25">
        <v>7</v>
      </c>
      <c r="C16" s="24" t="s">
        <v>45</v>
      </c>
      <c r="D16" s="25" t="s">
        <v>9</v>
      </c>
      <c r="E16" s="25"/>
      <c r="F16" s="81"/>
      <c r="G16" s="37">
        <f>F16/F20</f>
        <v>0</v>
      </c>
      <c r="H16" s="25"/>
      <c r="I16" s="25"/>
      <c r="J16" s="4"/>
      <c r="K16" s="4"/>
      <c r="L16" s="10"/>
      <c r="M16" s="11"/>
      <c r="N16" s="4"/>
      <c r="O16" s="4"/>
      <c r="P16" s="4"/>
      <c r="Q16" s="4"/>
      <c r="R16" s="4"/>
      <c r="S16" s="4"/>
      <c r="T16" s="12">
        <f>F16/$R$78</f>
        <v>0</v>
      </c>
    </row>
    <row r="17" spans="2:20" outlineLevel="1">
      <c r="B17" s="25">
        <v>8</v>
      </c>
      <c r="C17" s="24" t="s">
        <v>43</v>
      </c>
      <c r="D17" s="25" t="s">
        <v>11</v>
      </c>
      <c r="E17" s="29"/>
      <c r="F17" s="82">
        <v>0.5</v>
      </c>
      <c r="G17" s="39">
        <f>F17/F20</f>
        <v>9.0009000900090008E-2</v>
      </c>
      <c r="H17" s="25"/>
      <c r="I17" s="25"/>
      <c r="J17" s="4"/>
      <c r="K17" s="4"/>
      <c r="L17" s="10"/>
      <c r="M17" s="11"/>
      <c r="N17" s="4"/>
      <c r="O17" s="4"/>
      <c r="P17" s="4"/>
      <c r="Q17" s="4"/>
      <c r="R17" s="4"/>
      <c r="S17" s="4"/>
      <c r="T17" s="71">
        <f t="shared" ref="T17" si="2">F17/$R$78</f>
        <v>2.0625327519151718E-3</v>
      </c>
    </row>
    <row r="18" spans="2:20">
      <c r="B18" s="25">
        <v>9</v>
      </c>
      <c r="C18" s="24" t="str">
        <f>CONCATENATE("Variable cost"," ",F7)</f>
        <v>Variable cost Wool washing</v>
      </c>
      <c r="D18" s="25" t="s">
        <v>10</v>
      </c>
      <c r="E18" s="25"/>
      <c r="F18" s="30">
        <f>SUM(F12:F17)</f>
        <v>3.5550000000000002</v>
      </c>
      <c r="G18" s="37">
        <f>F18/F20</f>
        <v>0.63996399639964008</v>
      </c>
      <c r="H18" s="25"/>
      <c r="I18" s="25"/>
      <c r="J18" s="4"/>
      <c r="K18" s="4"/>
      <c r="L18" s="4"/>
      <c r="M18" s="11"/>
      <c r="N18" s="4"/>
      <c r="O18" s="4"/>
      <c r="P18" s="4"/>
      <c r="Q18" s="4"/>
      <c r="R18" s="4"/>
      <c r="S18" s="4"/>
      <c r="T18" s="12">
        <f>F18/$R$78</f>
        <v>1.4664607866116872E-2</v>
      </c>
    </row>
    <row r="19" spans="2:20">
      <c r="B19" s="25">
        <v>10</v>
      </c>
      <c r="C19" s="24" t="s">
        <v>62</v>
      </c>
      <c r="D19" s="25" t="s">
        <v>11</v>
      </c>
      <c r="E19" s="29"/>
      <c r="F19" s="28">
        <v>2</v>
      </c>
      <c r="G19" s="37">
        <f>F19/F20</f>
        <v>0.36003600360036003</v>
      </c>
      <c r="H19" s="25"/>
      <c r="I19" s="25"/>
      <c r="J19" s="4"/>
      <c r="K19" s="4"/>
      <c r="L19" s="10"/>
      <c r="M19" s="11"/>
      <c r="N19" s="4"/>
      <c r="O19" s="4"/>
      <c r="P19" s="4"/>
      <c r="Q19" s="4"/>
      <c r="R19" s="4"/>
      <c r="S19" s="4"/>
      <c r="T19" s="12">
        <f>F19/$R$78</f>
        <v>8.2501310076606871E-3</v>
      </c>
    </row>
    <row r="20" spans="2:20">
      <c r="B20" s="38">
        <v>11</v>
      </c>
      <c r="C20" s="31" t="str">
        <f>CONCATENATE("Sales price"," ",F7)</f>
        <v>Sales price Wool washing</v>
      </c>
      <c r="D20" s="31" t="s">
        <v>12</v>
      </c>
      <c r="E20" s="32" t="s">
        <v>13</v>
      </c>
      <c r="F20" s="33">
        <f>SUM(F18:F19)</f>
        <v>5.5549999999999997</v>
      </c>
      <c r="G20" s="39">
        <f>F20/F20</f>
        <v>1</v>
      </c>
      <c r="H20" s="25"/>
      <c r="I20" s="25"/>
      <c r="J20" s="25"/>
      <c r="K20" s="4"/>
      <c r="L20" s="3"/>
      <c r="M20" s="11"/>
      <c r="N20" s="4"/>
      <c r="O20" s="4"/>
      <c r="P20" s="4"/>
      <c r="Q20" s="4"/>
      <c r="R20" s="4"/>
      <c r="S20" s="4"/>
      <c r="T20" s="45">
        <f>F20/$R$78</f>
        <v>2.2914738873777558E-2</v>
      </c>
    </row>
    <row r="21" spans="2:20">
      <c r="B21" s="25">
        <v>12</v>
      </c>
      <c r="C21" s="34" t="str">
        <f>CONCATENATE("Purchase price from"," ",F7)</f>
        <v>Purchase price from Wool washing</v>
      </c>
      <c r="D21" s="35" t="s">
        <v>14</v>
      </c>
      <c r="E21" s="29"/>
      <c r="F21" s="25"/>
      <c r="G21" s="25"/>
      <c r="H21" s="30">
        <f>F20</f>
        <v>5.5549999999999997</v>
      </c>
      <c r="I21" s="37"/>
      <c r="J21" s="4"/>
      <c r="K21" s="4"/>
      <c r="L21" s="4"/>
      <c r="M21" s="4"/>
      <c r="N21" s="4"/>
      <c r="O21" s="12"/>
      <c r="P21" s="4"/>
      <c r="Q21" s="4"/>
      <c r="R21" s="4"/>
      <c r="S21" s="4"/>
      <c r="T21" s="12"/>
    </row>
    <row r="22" spans="2:20" outlineLevel="1">
      <c r="B22" s="25">
        <v>13</v>
      </c>
      <c r="C22" s="34" t="s">
        <v>53</v>
      </c>
      <c r="D22" s="35" t="s">
        <v>15</v>
      </c>
      <c r="E22" s="29"/>
      <c r="F22" s="25"/>
      <c r="G22" s="25"/>
      <c r="H22" s="26">
        <v>1</v>
      </c>
      <c r="I22" s="37"/>
      <c r="J22" s="4"/>
      <c r="K22" s="4"/>
      <c r="L22" s="4"/>
      <c r="M22" s="4"/>
      <c r="N22" s="10"/>
      <c r="O22" s="12"/>
      <c r="P22" s="4"/>
      <c r="Q22" s="4"/>
      <c r="R22" s="4"/>
      <c r="S22" s="4"/>
      <c r="T22" s="12"/>
    </row>
    <row r="23" spans="2:20" outlineLevel="1">
      <c r="B23" s="25">
        <v>14</v>
      </c>
      <c r="C23" s="34" t="s">
        <v>57</v>
      </c>
      <c r="D23" s="35" t="s">
        <v>15</v>
      </c>
      <c r="E23" s="29"/>
      <c r="F23" s="25"/>
      <c r="G23" s="25"/>
      <c r="H23" s="27">
        <f>H21*H22</f>
        <v>5.5549999999999997</v>
      </c>
      <c r="I23" s="37">
        <f>H23/H31</f>
        <v>0.5524614619592243</v>
      </c>
      <c r="J23" s="4"/>
      <c r="K23" s="4"/>
      <c r="L23" s="4"/>
      <c r="M23" s="4"/>
      <c r="N23" s="10"/>
      <c r="O23" s="12"/>
      <c r="P23" s="4"/>
      <c r="Q23" s="4"/>
      <c r="R23" s="4"/>
      <c r="S23" s="4"/>
      <c r="T23" s="12">
        <f t="shared" ref="T23" si="3">H23/$R$78</f>
        <v>2.2914738873777558E-2</v>
      </c>
    </row>
    <row r="24" spans="2:20" outlineLevel="1">
      <c r="B24" s="25">
        <v>15</v>
      </c>
      <c r="C24" s="34" t="s">
        <v>56</v>
      </c>
      <c r="D24" s="35" t="s">
        <v>15</v>
      </c>
      <c r="E24" s="29"/>
      <c r="F24" s="25"/>
      <c r="G24" s="25"/>
      <c r="H24" s="28">
        <v>0</v>
      </c>
      <c r="I24" s="37">
        <f>H24/H31</f>
        <v>0</v>
      </c>
      <c r="J24" s="4"/>
      <c r="K24" s="4"/>
      <c r="L24" s="4"/>
      <c r="M24" s="4"/>
      <c r="N24" s="10"/>
      <c r="O24" s="12"/>
      <c r="P24" s="4"/>
      <c r="Q24" s="4"/>
      <c r="R24" s="4"/>
      <c r="S24" s="4"/>
      <c r="T24" s="12">
        <f t="shared" ref="T24" si="4">H24/$R$78</f>
        <v>0</v>
      </c>
    </row>
    <row r="25" spans="2:20" outlineLevel="1">
      <c r="B25" s="25">
        <v>16</v>
      </c>
      <c r="C25" s="35" t="s">
        <v>44</v>
      </c>
      <c r="D25" s="35" t="s">
        <v>15</v>
      </c>
      <c r="E25" s="29"/>
      <c r="F25" s="25"/>
      <c r="G25" s="25"/>
      <c r="H25" s="28">
        <v>0</v>
      </c>
      <c r="I25" s="37">
        <f>H25/H31</f>
        <v>0</v>
      </c>
      <c r="J25" s="4"/>
      <c r="K25" s="4"/>
      <c r="L25" s="4"/>
      <c r="M25" s="4"/>
      <c r="N25" s="10"/>
      <c r="O25" s="12"/>
      <c r="P25" s="4"/>
      <c r="Q25" s="4"/>
      <c r="R25" s="4"/>
      <c r="S25" s="4"/>
      <c r="T25" s="12">
        <f t="shared" ref="T25:T31" si="5">H25/$R$78</f>
        <v>0</v>
      </c>
    </row>
    <row r="26" spans="2:20" outlineLevel="1">
      <c r="B26" s="25">
        <v>17</v>
      </c>
      <c r="C26" s="35" t="s">
        <v>42</v>
      </c>
      <c r="D26" s="35" t="s">
        <v>16</v>
      </c>
      <c r="E26" s="29"/>
      <c r="F26" s="25"/>
      <c r="G26" s="25"/>
      <c r="H26" s="28">
        <v>0</v>
      </c>
      <c r="I26" s="37">
        <f>H26/H31</f>
        <v>0</v>
      </c>
      <c r="J26" s="4"/>
      <c r="K26" s="4"/>
      <c r="L26" s="4"/>
      <c r="M26" s="4"/>
      <c r="N26" s="10"/>
      <c r="O26" s="12"/>
      <c r="P26" s="4"/>
      <c r="Q26" s="4"/>
      <c r="R26" s="4"/>
      <c r="S26" s="4"/>
      <c r="T26" s="12">
        <f t="shared" si="5"/>
        <v>0</v>
      </c>
    </row>
    <row r="27" spans="2:20" outlineLevel="1">
      <c r="B27" s="25">
        <v>18</v>
      </c>
      <c r="C27" s="35" t="s">
        <v>45</v>
      </c>
      <c r="D27" s="35" t="s">
        <v>17</v>
      </c>
      <c r="E27" s="29"/>
      <c r="F27" s="25"/>
      <c r="G27" s="25"/>
      <c r="H27" s="28">
        <v>0</v>
      </c>
      <c r="I27" s="37">
        <f>H27/H31</f>
        <v>0</v>
      </c>
      <c r="J27" s="10"/>
      <c r="K27" s="12"/>
      <c r="L27" s="4"/>
      <c r="M27" s="4"/>
      <c r="N27" s="10"/>
      <c r="O27" s="12"/>
      <c r="P27" s="10"/>
      <c r="Q27" s="12"/>
      <c r="R27" s="4"/>
      <c r="S27" s="4"/>
      <c r="T27" s="12">
        <f t="shared" si="5"/>
        <v>0</v>
      </c>
    </row>
    <row r="28" spans="2:20" outlineLevel="1">
      <c r="B28" s="25">
        <v>19</v>
      </c>
      <c r="C28" s="35" t="s">
        <v>43</v>
      </c>
      <c r="D28" s="35" t="s">
        <v>18</v>
      </c>
      <c r="E28" s="29"/>
      <c r="F28" s="25"/>
      <c r="G28" s="25"/>
      <c r="H28" s="82">
        <v>0.5</v>
      </c>
      <c r="I28" s="39">
        <f>H28/H31</f>
        <v>4.9726504226752857E-2</v>
      </c>
      <c r="J28" s="4"/>
      <c r="K28" s="4"/>
      <c r="L28" s="4"/>
      <c r="M28" s="4"/>
      <c r="N28" s="10"/>
      <c r="O28" s="12"/>
      <c r="P28" s="4"/>
      <c r="Q28" s="4"/>
      <c r="R28" s="4"/>
      <c r="S28" s="4"/>
      <c r="T28" s="12">
        <f t="shared" si="5"/>
        <v>2.0625327519151718E-3</v>
      </c>
    </row>
    <row r="29" spans="2:20">
      <c r="B29" s="25">
        <v>20</v>
      </c>
      <c r="C29" s="35" t="str">
        <f>CONCATENATE("Variable cost"," ",H7)</f>
        <v>Variable cost Spinning</v>
      </c>
      <c r="D29" s="35" t="s">
        <v>19</v>
      </c>
      <c r="E29" s="29"/>
      <c r="F29" s="25"/>
      <c r="G29" s="25"/>
      <c r="H29" s="30">
        <f>SUM(H23:H28)</f>
        <v>6.0549999999999997</v>
      </c>
      <c r="I29" s="37">
        <f>H29/H31</f>
        <v>0.60218796618597714</v>
      </c>
      <c r="J29" s="4"/>
      <c r="K29" s="4"/>
      <c r="L29" s="4"/>
      <c r="M29" s="4"/>
      <c r="N29" s="4"/>
      <c r="O29" s="12"/>
      <c r="P29" s="4"/>
      <c r="Q29" s="4"/>
      <c r="R29" s="4"/>
      <c r="S29" s="4"/>
      <c r="T29" s="12">
        <f t="shared" si="5"/>
        <v>2.4977271625692729E-2</v>
      </c>
    </row>
    <row r="30" spans="2:20">
      <c r="B30" s="25">
        <v>21</v>
      </c>
      <c r="C30" s="34" t="s">
        <v>62</v>
      </c>
      <c r="D30" s="35" t="s">
        <v>20</v>
      </c>
      <c r="E30" s="29"/>
      <c r="F30" s="25"/>
      <c r="G30" s="25"/>
      <c r="H30" s="28">
        <v>4</v>
      </c>
      <c r="I30" s="37">
        <f>H30/H31</f>
        <v>0.39781203381402286</v>
      </c>
      <c r="J30" s="4"/>
      <c r="K30" s="4"/>
      <c r="L30" s="4"/>
      <c r="M30" s="4"/>
      <c r="N30" s="10"/>
      <c r="O30" s="12"/>
      <c r="P30" s="4"/>
      <c r="Q30" s="4"/>
      <c r="R30" s="4"/>
      <c r="S30" s="4"/>
      <c r="T30" s="12">
        <f t="shared" si="5"/>
        <v>1.6500262015321374E-2</v>
      </c>
    </row>
    <row r="31" spans="2:20">
      <c r="B31" s="38">
        <v>22</v>
      </c>
      <c r="C31" s="36" t="str">
        <f>CONCATENATE("Sales price"," ",H7)</f>
        <v>Sales price Spinning</v>
      </c>
      <c r="D31" s="36" t="s">
        <v>21</v>
      </c>
      <c r="E31" s="32" t="s">
        <v>22</v>
      </c>
      <c r="F31" s="31"/>
      <c r="G31" s="31"/>
      <c r="H31" s="33">
        <f>SUM(H29:H30)</f>
        <v>10.055</v>
      </c>
      <c r="I31" s="39">
        <f>H31/H31</f>
        <v>1</v>
      </c>
      <c r="J31" s="4"/>
      <c r="K31" s="4"/>
      <c r="L31" s="3"/>
      <c r="M31" s="3"/>
      <c r="N31" s="3"/>
      <c r="O31" s="12"/>
      <c r="P31" s="4"/>
      <c r="Q31" s="4"/>
      <c r="R31" s="4"/>
      <c r="S31" s="4"/>
      <c r="T31" s="45">
        <f t="shared" si="5"/>
        <v>4.1477533641014107E-2</v>
      </c>
    </row>
    <row r="32" spans="2:20">
      <c r="B32" s="4">
        <v>23</v>
      </c>
      <c r="C32" s="14" t="str">
        <f>CONCATENATE("Purchase price from"," ",H7)</f>
        <v>Purchase price from Spinning</v>
      </c>
      <c r="D32" s="14" t="s">
        <v>23</v>
      </c>
      <c r="E32" s="13"/>
      <c r="F32" s="4"/>
      <c r="G32" s="4"/>
      <c r="H32" s="4"/>
      <c r="I32" s="4"/>
      <c r="J32" s="30">
        <f>H31</f>
        <v>10.055</v>
      </c>
      <c r="K32" s="37" t="s">
        <v>93</v>
      </c>
      <c r="L32" s="4"/>
      <c r="M32" s="4"/>
      <c r="N32" s="4"/>
      <c r="O32" s="4"/>
      <c r="P32" s="4"/>
      <c r="Q32" s="12"/>
      <c r="R32" s="4"/>
      <c r="S32" s="4"/>
      <c r="T32" s="12"/>
    </row>
    <row r="33" spans="2:20" outlineLevel="1">
      <c r="B33" s="4">
        <v>24</v>
      </c>
      <c r="C33" s="14" t="s">
        <v>53</v>
      </c>
      <c r="D33" s="14"/>
      <c r="E33" s="13"/>
      <c r="F33" s="4"/>
      <c r="G33" s="4"/>
      <c r="H33" s="4"/>
      <c r="I33" s="4"/>
      <c r="J33" s="26">
        <v>1</v>
      </c>
      <c r="K33" s="37"/>
      <c r="L33" s="4"/>
      <c r="M33" s="4"/>
      <c r="N33" s="4"/>
      <c r="O33" s="4"/>
      <c r="P33" s="4"/>
      <c r="Q33" s="12"/>
      <c r="R33" s="4"/>
      <c r="S33" s="4"/>
      <c r="T33" s="12"/>
    </row>
    <row r="34" spans="2:20" outlineLevel="1">
      <c r="B34" s="4">
        <v>25</v>
      </c>
      <c r="C34" s="14" t="s">
        <v>57</v>
      </c>
      <c r="D34" s="14"/>
      <c r="E34" s="13"/>
      <c r="F34" s="4"/>
      <c r="G34" s="4"/>
      <c r="H34" s="4"/>
      <c r="I34" s="4"/>
      <c r="J34" s="27">
        <f>J32*J33</f>
        <v>10.055</v>
      </c>
      <c r="K34" s="37">
        <f>J34/J42</f>
        <v>0.83607531032844329</v>
      </c>
      <c r="L34" s="4"/>
      <c r="M34" s="4"/>
      <c r="N34" s="4"/>
      <c r="O34" s="4"/>
      <c r="P34" s="4"/>
      <c r="Q34" s="12"/>
      <c r="R34" s="4"/>
      <c r="S34" s="4"/>
      <c r="T34" s="12">
        <f t="shared" ref="T34:T42" si="6">J34/$R$78</f>
        <v>4.1477533641014107E-2</v>
      </c>
    </row>
    <row r="35" spans="2:20" outlineLevel="1">
      <c r="B35" s="4">
        <v>26</v>
      </c>
      <c r="C35" s="14" t="s">
        <v>56</v>
      </c>
      <c r="D35" s="14"/>
      <c r="E35" s="13"/>
      <c r="F35" s="4"/>
      <c r="G35" s="4"/>
      <c r="H35" s="4"/>
      <c r="I35" s="4"/>
      <c r="J35" s="81">
        <f>(220/7)/20</f>
        <v>1.5714285714285714</v>
      </c>
      <c r="K35" s="37">
        <f>J35/J42</f>
        <v>0.13066460770921184</v>
      </c>
      <c r="L35" s="4"/>
      <c r="M35" s="4"/>
      <c r="N35" s="4"/>
      <c r="O35" s="4"/>
      <c r="P35" s="4"/>
      <c r="Q35" s="12"/>
      <c r="R35" s="4"/>
      <c r="S35" s="4"/>
      <c r="T35" s="12">
        <f t="shared" si="6"/>
        <v>6.4822457917333969E-3</v>
      </c>
    </row>
    <row r="36" spans="2:20" outlineLevel="1">
      <c r="B36" s="4">
        <v>27</v>
      </c>
      <c r="C36" s="14" t="s">
        <v>44</v>
      </c>
      <c r="D36" s="14" t="s">
        <v>24</v>
      </c>
      <c r="E36" s="13"/>
      <c r="F36" s="4"/>
      <c r="G36" s="4"/>
      <c r="H36" s="4"/>
      <c r="I36" s="4"/>
      <c r="J36" s="28">
        <v>0</v>
      </c>
      <c r="K36" s="37">
        <f>J36/J42</f>
        <v>0</v>
      </c>
      <c r="L36" s="4"/>
      <c r="M36" s="4"/>
      <c r="N36" s="4"/>
      <c r="O36" s="4"/>
      <c r="P36" s="10"/>
      <c r="Q36" s="12"/>
      <c r="R36" s="4"/>
      <c r="S36" s="4"/>
      <c r="T36" s="12">
        <f t="shared" si="6"/>
        <v>0</v>
      </c>
    </row>
    <row r="37" spans="2:20" outlineLevel="1">
      <c r="B37" s="4">
        <v>28</v>
      </c>
      <c r="C37" s="14" t="s">
        <v>42</v>
      </c>
      <c r="D37" s="14" t="s">
        <v>25</v>
      </c>
      <c r="E37" s="13"/>
      <c r="F37" s="4"/>
      <c r="G37" s="4"/>
      <c r="H37" s="4"/>
      <c r="I37" s="4"/>
      <c r="J37" s="28">
        <v>0</v>
      </c>
      <c r="K37" s="37">
        <f>J37/J42</f>
        <v>0</v>
      </c>
      <c r="L37" s="4"/>
      <c r="M37" s="4"/>
      <c r="N37" s="4"/>
      <c r="O37" s="4"/>
      <c r="P37" s="10"/>
      <c r="Q37" s="12"/>
      <c r="R37" s="4"/>
      <c r="S37" s="4"/>
      <c r="T37" s="12">
        <f t="shared" si="6"/>
        <v>0</v>
      </c>
    </row>
    <row r="38" spans="2:20" outlineLevel="1">
      <c r="B38" s="4">
        <v>29</v>
      </c>
      <c r="C38" s="14" t="s">
        <v>45</v>
      </c>
      <c r="D38" s="14" t="s">
        <v>26</v>
      </c>
      <c r="E38" s="13"/>
      <c r="F38" s="4"/>
      <c r="G38" s="4"/>
      <c r="H38" s="4"/>
      <c r="I38" s="4"/>
      <c r="J38" s="81">
        <v>0.1</v>
      </c>
      <c r="K38" s="37">
        <f>J38/J42</f>
        <v>8.3150204905862099E-3</v>
      </c>
      <c r="L38" s="4"/>
      <c r="M38" s="4"/>
      <c r="N38" s="4"/>
      <c r="O38" s="4"/>
      <c r="P38" s="10"/>
      <c r="Q38" s="12"/>
      <c r="R38" s="4"/>
      <c r="S38" s="4"/>
      <c r="T38" s="12">
        <f t="shared" si="6"/>
        <v>4.1250655038303438E-4</v>
      </c>
    </row>
    <row r="39" spans="2:20" outlineLevel="1">
      <c r="B39" s="4">
        <v>30</v>
      </c>
      <c r="C39" s="14" t="s">
        <v>43</v>
      </c>
      <c r="D39" s="14" t="s">
        <v>27</v>
      </c>
      <c r="E39" s="13"/>
      <c r="F39" s="4"/>
      <c r="G39" s="4"/>
      <c r="H39" s="4"/>
      <c r="I39" s="4"/>
      <c r="J39" s="46">
        <v>0</v>
      </c>
      <c r="K39" s="39">
        <f>J39/J42</f>
        <v>0</v>
      </c>
      <c r="L39" s="4"/>
      <c r="M39" s="4"/>
      <c r="N39" s="4"/>
      <c r="O39" s="4"/>
      <c r="P39" s="10"/>
      <c r="Q39" s="12"/>
      <c r="R39" s="4"/>
      <c r="S39" s="4"/>
      <c r="T39" s="12">
        <f t="shared" si="6"/>
        <v>0</v>
      </c>
    </row>
    <row r="40" spans="2:20">
      <c r="B40" s="4">
        <v>31</v>
      </c>
      <c r="C40" s="14" t="str">
        <f>CONCATENATE("Variable cost"," ",J7)</f>
        <v>Variable cost Dying</v>
      </c>
      <c r="D40" s="14" t="s">
        <v>28</v>
      </c>
      <c r="E40" s="13"/>
      <c r="F40" s="4"/>
      <c r="G40" s="4"/>
      <c r="H40" s="4"/>
      <c r="I40" s="4"/>
      <c r="J40" s="84">
        <f>SUM(J34:J39)</f>
        <v>11.726428571428571</v>
      </c>
      <c r="K40" s="37">
        <f>J40/J42</f>
        <v>0.97505493852824132</v>
      </c>
      <c r="L40" s="4"/>
      <c r="M40" s="4"/>
      <c r="N40" s="4"/>
      <c r="O40" s="4"/>
      <c r="P40" s="4"/>
      <c r="Q40" s="12"/>
      <c r="R40" s="4"/>
      <c r="S40" s="4"/>
      <c r="T40" s="71">
        <f t="shared" si="6"/>
        <v>4.8372285983130529E-2</v>
      </c>
    </row>
    <row r="41" spans="2:20">
      <c r="B41" s="4">
        <v>32</v>
      </c>
      <c r="C41" s="54" t="s">
        <v>62</v>
      </c>
      <c r="D41" s="14" t="s">
        <v>29</v>
      </c>
      <c r="E41" s="13"/>
      <c r="F41" s="4"/>
      <c r="G41" s="4"/>
      <c r="H41" s="4"/>
      <c r="I41" s="4"/>
      <c r="J41" s="28">
        <v>0.3</v>
      </c>
      <c r="K41" s="37">
        <f>J41/J42</f>
        <v>2.4945061471758626E-2</v>
      </c>
      <c r="L41" s="4"/>
      <c r="M41" s="4"/>
      <c r="N41" s="4"/>
      <c r="O41" s="4"/>
      <c r="P41" s="10"/>
      <c r="Q41" s="12"/>
      <c r="R41" s="4"/>
      <c r="S41" s="4"/>
      <c r="T41" s="12">
        <f t="shared" si="6"/>
        <v>1.237519651149103E-3</v>
      </c>
    </row>
    <row r="42" spans="2:20">
      <c r="B42" s="38">
        <v>33</v>
      </c>
      <c r="C42" s="43" t="str">
        <f>CONCATENATE("Sales price"," ",J7)</f>
        <v>Sales price Dying</v>
      </c>
      <c r="D42" s="43" t="s">
        <v>30</v>
      </c>
      <c r="E42" s="32" t="s">
        <v>13</v>
      </c>
      <c r="F42" s="31"/>
      <c r="G42" s="31"/>
      <c r="H42" s="31"/>
      <c r="I42" s="31"/>
      <c r="J42" s="85">
        <f>SUM(J40:J41)</f>
        <v>12.026428571428571</v>
      </c>
      <c r="K42" s="39">
        <f>J42/J42</f>
        <v>1</v>
      </c>
      <c r="L42" s="8" t="s">
        <v>94</v>
      </c>
      <c r="M42" s="3"/>
      <c r="N42" s="3"/>
      <c r="O42" s="3"/>
      <c r="P42" s="3"/>
      <c r="Q42" s="12"/>
      <c r="R42" s="4"/>
      <c r="S42" s="4"/>
      <c r="T42" s="45">
        <f t="shared" si="6"/>
        <v>4.9609805634279636E-2</v>
      </c>
    </row>
    <row r="43" spans="2:20">
      <c r="B43" s="4">
        <v>34</v>
      </c>
      <c r="C43" s="15" t="str">
        <f>CONCATENATE("Purchase price from"," ",J7)</f>
        <v>Purchase price from Dying</v>
      </c>
      <c r="D43" s="15" t="s">
        <v>14</v>
      </c>
      <c r="E43" s="13"/>
      <c r="F43" s="4"/>
      <c r="G43" s="4"/>
      <c r="H43" s="4"/>
      <c r="I43" s="4"/>
      <c r="J43" s="4"/>
      <c r="K43" s="4"/>
      <c r="L43" s="30">
        <f>J42</f>
        <v>12.026428571428571</v>
      </c>
      <c r="M43" s="37"/>
      <c r="N43" s="4"/>
      <c r="O43" s="4"/>
      <c r="P43" s="4"/>
      <c r="Q43" s="4"/>
      <c r="R43" s="4"/>
      <c r="S43" s="4"/>
      <c r="T43" s="12"/>
    </row>
    <row r="44" spans="2:20" outlineLevel="1">
      <c r="B44" s="4">
        <v>35</v>
      </c>
      <c r="C44" s="15" t="s">
        <v>53</v>
      </c>
      <c r="D44" s="15"/>
      <c r="E44" s="13"/>
      <c r="F44" s="4"/>
      <c r="G44" s="4"/>
      <c r="H44" s="4"/>
      <c r="I44" s="4"/>
      <c r="J44" s="4"/>
      <c r="K44" s="4"/>
      <c r="L44" s="81">
        <f>3</f>
        <v>3</v>
      </c>
      <c r="M44" s="37"/>
      <c r="N44" s="4"/>
      <c r="O44" s="4"/>
      <c r="P44" s="4"/>
      <c r="Q44" s="4"/>
      <c r="R44" s="4"/>
      <c r="S44" s="4"/>
      <c r="T44" s="12"/>
    </row>
    <row r="45" spans="2:20" outlineLevel="1">
      <c r="B45" s="4">
        <v>36</v>
      </c>
      <c r="C45" s="15" t="s">
        <v>57</v>
      </c>
      <c r="D45" s="15"/>
      <c r="E45" s="13"/>
      <c r="F45" s="4"/>
      <c r="G45" s="4"/>
      <c r="H45" s="4"/>
      <c r="I45" s="4"/>
      <c r="J45" s="4"/>
      <c r="K45" s="4"/>
      <c r="L45" s="27">
        <f>L43*L44</f>
        <v>36.079285714285717</v>
      </c>
      <c r="M45" s="37">
        <f>L45/L53</f>
        <v>0.19389200456026809</v>
      </c>
      <c r="N45" s="4"/>
      <c r="O45" s="4"/>
      <c r="P45" s="4"/>
      <c r="Q45" s="4"/>
      <c r="R45" s="4"/>
      <c r="S45" s="4"/>
      <c r="T45" s="12">
        <f t="shared" ref="T45:T53" si="7">L45/$R$78</f>
        <v>0.14882941690283893</v>
      </c>
    </row>
    <row r="46" spans="2:20" outlineLevel="1">
      <c r="B46" s="4">
        <v>37</v>
      </c>
      <c r="C46" s="15" t="s">
        <v>56</v>
      </c>
      <c r="D46" s="15"/>
      <c r="E46" s="13"/>
      <c r="F46" s="4"/>
      <c r="G46" s="4"/>
      <c r="H46" s="4"/>
      <c r="I46" s="4"/>
      <c r="J46" s="4"/>
      <c r="K46" s="4"/>
      <c r="L46" s="28">
        <v>0</v>
      </c>
      <c r="M46" s="37">
        <f>L46/L53</f>
        <v>0</v>
      </c>
      <c r="N46" s="4"/>
      <c r="O46" s="4"/>
      <c r="P46" s="4"/>
      <c r="Q46" s="4"/>
      <c r="R46" s="4"/>
      <c r="S46" s="4"/>
      <c r="T46" s="12">
        <f t="shared" si="7"/>
        <v>0</v>
      </c>
    </row>
    <row r="47" spans="2:20" outlineLevel="1">
      <c r="B47" s="4">
        <v>38</v>
      </c>
      <c r="C47" s="15" t="s">
        <v>44</v>
      </c>
      <c r="D47" s="15" t="s">
        <v>15</v>
      </c>
      <c r="E47" s="13"/>
      <c r="F47" s="4"/>
      <c r="G47" s="4"/>
      <c r="H47" s="4"/>
      <c r="I47" s="4"/>
      <c r="J47" s="4"/>
      <c r="K47" s="4"/>
      <c r="L47" s="28">
        <v>0</v>
      </c>
      <c r="M47" s="37">
        <f>L47/L53</f>
        <v>0</v>
      </c>
      <c r="N47" s="4"/>
      <c r="O47" s="4"/>
      <c r="P47" s="4"/>
      <c r="Q47" s="4"/>
      <c r="R47" s="4"/>
      <c r="S47" s="4"/>
      <c r="T47" s="12">
        <f t="shared" si="7"/>
        <v>0</v>
      </c>
    </row>
    <row r="48" spans="2:20" outlineLevel="1">
      <c r="B48" s="4">
        <v>39</v>
      </c>
      <c r="C48" s="15" t="s">
        <v>42</v>
      </c>
      <c r="D48" s="15" t="s">
        <v>16</v>
      </c>
      <c r="E48" s="13"/>
      <c r="F48" s="4"/>
      <c r="G48" s="4"/>
      <c r="H48" s="4"/>
      <c r="I48" s="4"/>
      <c r="J48" s="4"/>
      <c r="K48" s="4"/>
      <c r="L48" s="28">
        <v>0</v>
      </c>
      <c r="M48" s="37">
        <f>L48/L53</f>
        <v>0</v>
      </c>
      <c r="N48" s="4"/>
      <c r="O48" s="4"/>
      <c r="P48" s="4"/>
      <c r="Q48" s="4"/>
      <c r="R48" s="4"/>
      <c r="S48" s="4"/>
      <c r="T48" s="12">
        <f t="shared" si="7"/>
        <v>0</v>
      </c>
    </row>
    <row r="49" spans="2:20" outlineLevel="1">
      <c r="B49" s="4">
        <v>40</v>
      </c>
      <c r="C49" s="15" t="s">
        <v>45</v>
      </c>
      <c r="D49" s="15" t="s">
        <v>17</v>
      </c>
      <c r="E49" s="13"/>
      <c r="F49" s="4"/>
      <c r="G49" s="4"/>
      <c r="H49" s="4"/>
      <c r="I49" s="4"/>
      <c r="J49" s="10"/>
      <c r="K49" s="12"/>
      <c r="L49" s="28">
        <v>0</v>
      </c>
      <c r="M49" s="37">
        <f>L49/L53</f>
        <v>0</v>
      </c>
      <c r="N49" s="4"/>
      <c r="O49" s="4"/>
      <c r="P49" s="10"/>
      <c r="Q49" s="12"/>
      <c r="R49" s="4"/>
      <c r="S49" s="4"/>
      <c r="T49" s="12">
        <f t="shared" si="7"/>
        <v>0</v>
      </c>
    </row>
    <row r="50" spans="2:20" outlineLevel="1">
      <c r="B50" s="4">
        <v>41</v>
      </c>
      <c r="C50" s="15" t="s">
        <v>43</v>
      </c>
      <c r="D50" s="15" t="s">
        <v>18</v>
      </c>
      <c r="E50" s="13"/>
      <c r="F50" s="4"/>
      <c r="G50" s="4"/>
      <c r="H50" s="4"/>
      <c r="I50" s="4"/>
      <c r="J50" s="4"/>
      <c r="K50" s="4"/>
      <c r="L50" s="46">
        <v>0</v>
      </c>
      <c r="M50" s="39">
        <f>L50/L53</f>
        <v>0</v>
      </c>
      <c r="N50" s="4"/>
      <c r="O50" s="4"/>
      <c r="P50" s="4"/>
      <c r="Q50" s="4"/>
      <c r="R50" s="4"/>
      <c r="S50" s="4"/>
      <c r="T50" s="12">
        <f t="shared" si="7"/>
        <v>0</v>
      </c>
    </row>
    <row r="51" spans="2:20">
      <c r="B51" s="4">
        <v>42</v>
      </c>
      <c r="C51" s="15" t="str">
        <f>CONCATENATE("Variable cost"," ",L7)</f>
        <v>Variable cost Weaving</v>
      </c>
      <c r="D51" s="15" t="s">
        <v>19</v>
      </c>
      <c r="E51" s="13"/>
      <c r="F51" s="4"/>
      <c r="G51" s="4"/>
      <c r="H51" s="4"/>
      <c r="I51" s="4"/>
      <c r="J51" s="4"/>
      <c r="K51" s="4"/>
      <c r="L51" s="30">
        <f>SUM(L45:L50)</f>
        <v>36.079285714285717</v>
      </c>
      <c r="M51" s="37">
        <f>L51/L53</f>
        <v>0.19389200456026809</v>
      </c>
      <c r="N51" s="4"/>
      <c r="O51" s="4"/>
      <c r="P51" s="4"/>
      <c r="Q51" s="4"/>
      <c r="R51" s="4"/>
      <c r="S51" s="4"/>
      <c r="T51" s="71">
        <f t="shared" si="7"/>
        <v>0.14882941690283893</v>
      </c>
    </row>
    <row r="52" spans="2:20">
      <c r="B52" s="4">
        <v>43</v>
      </c>
      <c r="C52" s="55" t="s">
        <v>62</v>
      </c>
      <c r="D52" s="15" t="s">
        <v>20</v>
      </c>
      <c r="E52" s="13"/>
      <c r="F52" s="4"/>
      <c r="G52" s="4"/>
      <c r="H52" s="4"/>
      <c r="I52" s="4"/>
      <c r="J52" s="4"/>
      <c r="K52" s="4"/>
      <c r="L52" s="28">
        <v>150</v>
      </c>
      <c r="M52" s="37">
        <f>L52/L53</f>
        <v>0.80610799543973188</v>
      </c>
      <c r="N52" s="4"/>
      <c r="O52" s="4"/>
      <c r="P52" s="4"/>
      <c r="Q52" s="4"/>
      <c r="R52" s="4"/>
      <c r="S52" s="4"/>
      <c r="T52" s="12">
        <f t="shared" si="7"/>
        <v>0.61875982557455156</v>
      </c>
    </row>
    <row r="53" spans="2:20">
      <c r="B53" s="38">
        <v>44</v>
      </c>
      <c r="C53" s="44" t="str">
        <f>CONCATENATE("Sales price"," ",L7)</f>
        <v>Sales price Weaving</v>
      </c>
      <c r="D53" s="44" t="s">
        <v>21</v>
      </c>
      <c r="E53" s="32" t="s">
        <v>22</v>
      </c>
      <c r="F53" s="31"/>
      <c r="G53" s="31"/>
      <c r="H53" s="38"/>
      <c r="I53" s="38"/>
      <c r="J53" s="38"/>
      <c r="K53" s="38"/>
      <c r="L53" s="33">
        <f>SUM(L51:L52)</f>
        <v>186.07928571428573</v>
      </c>
      <c r="M53" s="39">
        <f>L53/L53</f>
        <v>1</v>
      </c>
      <c r="N53" s="4"/>
      <c r="O53" s="4"/>
      <c r="P53" s="4"/>
      <c r="Q53" s="4"/>
      <c r="R53" s="4"/>
      <c r="S53" s="4"/>
      <c r="T53" s="45">
        <f t="shared" si="7"/>
        <v>0.76758924247739058</v>
      </c>
    </row>
    <row r="54" spans="2:20">
      <c r="B54" s="4">
        <v>45</v>
      </c>
      <c r="C54" s="16" t="str">
        <f>CONCATENATE("Purchase price from"," ",L7)</f>
        <v>Purchase price from Weaving</v>
      </c>
      <c r="D54" s="16" t="s">
        <v>23</v>
      </c>
      <c r="E54" s="13"/>
      <c r="F54" s="4"/>
      <c r="G54" s="4"/>
      <c r="H54" s="4"/>
      <c r="I54" s="4"/>
      <c r="J54" s="4"/>
      <c r="K54" s="4"/>
      <c r="L54" s="4"/>
      <c r="M54" s="4"/>
      <c r="N54" s="30">
        <f>L53</f>
        <v>186.07928571428573</v>
      </c>
      <c r="O54" s="37"/>
      <c r="P54" s="4"/>
      <c r="Q54" s="4"/>
      <c r="R54" s="4"/>
      <c r="S54" s="4"/>
      <c r="T54" s="12"/>
    </row>
    <row r="55" spans="2:20" outlineLevel="1">
      <c r="B55" s="4">
        <v>46</v>
      </c>
      <c r="C55" s="16" t="s">
        <v>53</v>
      </c>
      <c r="D55" s="16"/>
      <c r="E55" s="13"/>
      <c r="F55" s="4"/>
      <c r="G55" s="4"/>
      <c r="H55" s="4"/>
      <c r="I55" s="4"/>
      <c r="J55" s="4"/>
      <c r="K55" s="4"/>
      <c r="L55" s="4"/>
      <c r="M55" s="4"/>
      <c r="N55" s="26">
        <v>1</v>
      </c>
      <c r="O55" s="37"/>
      <c r="P55" s="4"/>
      <c r="Q55" s="4"/>
      <c r="R55" s="4"/>
      <c r="S55" s="4"/>
      <c r="T55" s="12"/>
    </row>
    <row r="56" spans="2:20" outlineLevel="1">
      <c r="B56" s="4">
        <v>47</v>
      </c>
      <c r="C56" s="16" t="s">
        <v>57</v>
      </c>
      <c r="D56" s="16"/>
      <c r="E56" s="13"/>
      <c r="F56" s="4"/>
      <c r="G56" s="4"/>
      <c r="H56" s="4"/>
      <c r="I56" s="4"/>
      <c r="J56" s="4"/>
      <c r="K56" s="4"/>
      <c r="L56" s="4"/>
      <c r="M56" s="4"/>
      <c r="N56" s="27">
        <f>N54*N55</f>
        <v>186.07928571428573</v>
      </c>
      <c r="O56" s="37">
        <f>N56/N64</f>
        <v>0.94822112310866524</v>
      </c>
      <c r="P56" s="4"/>
      <c r="Q56" s="4"/>
      <c r="R56" s="4"/>
      <c r="S56" s="4"/>
      <c r="T56" s="12">
        <f t="shared" ref="T56:T58" si="8">N56/$R$78</f>
        <v>0.76758924247739058</v>
      </c>
    </row>
    <row r="57" spans="2:20" outlineLevel="1">
      <c r="B57" s="4">
        <v>48</v>
      </c>
      <c r="C57" s="16" t="s">
        <v>56</v>
      </c>
      <c r="D57" s="16"/>
      <c r="E57" s="13"/>
      <c r="F57" s="4"/>
      <c r="G57" s="4"/>
      <c r="H57" s="4"/>
      <c r="I57" s="4"/>
      <c r="J57" s="4"/>
      <c r="K57" s="4"/>
      <c r="L57" s="4"/>
      <c r="M57" s="4"/>
      <c r="N57" s="28">
        <v>0</v>
      </c>
      <c r="O57" s="37">
        <f>N57/N64</f>
        <v>0</v>
      </c>
      <c r="P57" s="4"/>
      <c r="Q57" s="4"/>
      <c r="R57" s="4"/>
      <c r="S57" s="4"/>
      <c r="T57" s="12">
        <f t="shared" si="8"/>
        <v>0</v>
      </c>
    </row>
    <row r="58" spans="2:20" outlineLevel="1">
      <c r="B58" s="4">
        <v>49</v>
      </c>
      <c r="C58" s="16" t="s">
        <v>44</v>
      </c>
      <c r="D58" s="16" t="s">
        <v>24</v>
      </c>
      <c r="E58" s="13"/>
      <c r="F58" s="4"/>
      <c r="G58" s="4"/>
      <c r="H58" s="4"/>
      <c r="I58" s="4"/>
      <c r="J58" s="4"/>
      <c r="K58" s="4"/>
      <c r="L58" s="4"/>
      <c r="M58" s="4"/>
      <c r="N58" s="28">
        <v>0</v>
      </c>
      <c r="O58" s="37">
        <f>N58/N64</f>
        <v>0</v>
      </c>
      <c r="P58" s="4"/>
      <c r="Q58" s="4"/>
      <c r="R58" s="4"/>
      <c r="S58" s="4"/>
      <c r="T58" s="12">
        <f t="shared" si="8"/>
        <v>0</v>
      </c>
    </row>
    <row r="59" spans="2:20" outlineLevel="1">
      <c r="B59" s="4">
        <v>50</v>
      </c>
      <c r="C59" s="16" t="s">
        <v>42</v>
      </c>
      <c r="D59" s="16" t="s">
        <v>25</v>
      </c>
      <c r="E59" s="13"/>
      <c r="F59" s="4"/>
      <c r="G59" s="4"/>
      <c r="H59" s="4"/>
      <c r="I59" s="4"/>
      <c r="J59" s="4"/>
      <c r="K59" s="4"/>
      <c r="L59" s="4"/>
      <c r="M59" s="4"/>
      <c r="N59" s="28">
        <v>0</v>
      </c>
      <c r="O59" s="37">
        <f>N59/N64</f>
        <v>0</v>
      </c>
      <c r="P59" s="4"/>
      <c r="Q59" s="4"/>
      <c r="R59" s="4"/>
      <c r="S59" s="4"/>
      <c r="T59" s="12">
        <f t="shared" ref="T59:T64" si="9">N59/$R$78</f>
        <v>0</v>
      </c>
    </row>
    <row r="60" spans="2:20" outlineLevel="1">
      <c r="B60" s="4">
        <v>51</v>
      </c>
      <c r="C60" s="16" t="s">
        <v>45</v>
      </c>
      <c r="D60" s="16" t="s">
        <v>26</v>
      </c>
      <c r="E60" s="13"/>
      <c r="F60" s="4"/>
      <c r="G60" s="4"/>
      <c r="H60" s="4"/>
      <c r="I60" s="4"/>
      <c r="J60" s="4"/>
      <c r="K60" s="4"/>
      <c r="L60" s="4"/>
      <c r="M60" s="4"/>
      <c r="N60" s="28">
        <f>5%*N56</f>
        <v>9.3039642857142866</v>
      </c>
      <c r="O60" s="37">
        <f>N60/N64</f>
        <v>4.7411056155433264E-2</v>
      </c>
      <c r="P60" s="4"/>
      <c r="Q60" s="4"/>
      <c r="R60" s="4"/>
      <c r="S60" s="4"/>
      <c r="T60" s="12">
        <f t="shared" si="9"/>
        <v>3.8379462123869529E-2</v>
      </c>
    </row>
    <row r="61" spans="2:20" outlineLevel="1">
      <c r="B61" s="4">
        <v>52</v>
      </c>
      <c r="C61" s="16" t="s">
        <v>43</v>
      </c>
      <c r="D61" s="16" t="s">
        <v>27</v>
      </c>
      <c r="E61" s="13"/>
      <c r="F61" s="4"/>
      <c r="G61" s="4"/>
      <c r="H61" s="4"/>
      <c r="I61" s="4"/>
      <c r="J61" s="4"/>
      <c r="K61" s="4"/>
      <c r="L61" s="4"/>
      <c r="M61" s="4"/>
      <c r="N61" s="82">
        <f>6/7</f>
        <v>0.8571428571428571</v>
      </c>
      <c r="O61" s="39">
        <f>N61/N64</f>
        <v>4.367820735901356E-3</v>
      </c>
      <c r="P61" s="4"/>
      <c r="Q61" s="4"/>
      <c r="R61" s="4"/>
      <c r="S61" s="4"/>
      <c r="T61" s="12">
        <f t="shared" si="9"/>
        <v>3.53577043185458E-3</v>
      </c>
    </row>
    <row r="62" spans="2:20">
      <c r="B62" s="4">
        <v>53</v>
      </c>
      <c r="C62" s="16" t="str">
        <f>CONCATENATE("Variable cost"," ",N7)</f>
        <v>Variable cost Trader</v>
      </c>
      <c r="D62" s="16" t="s">
        <v>28</v>
      </c>
      <c r="E62" s="13"/>
      <c r="F62" s="4"/>
      <c r="G62" s="4"/>
      <c r="H62" s="4"/>
      <c r="I62" s="4"/>
      <c r="J62" s="4"/>
      <c r="K62" s="4"/>
      <c r="L62" s="4"/>
      <c r="M62" s="4"/>
      <c r="N62" s="30">
        <f>SUM(N56:N61)</f>
        <v>196.24039285714289</v>
      </c>
      <c r="O62" s="37">
        <f>N62/N64</f>
        <v>1</v>
      </c>
      <c r="P62" s="4"/>
      <c r="Q62" s="4"/>
      <c r="R62" s="4"/>
      <c r="S62" s="4"/>
      <c r="T62" s="71">
        <f t="shared" si="9"/>
        <v>0.80950447503311473</v>
      </c>
    </row>
    <row r="63" spans="2:20">
      <c r="B63" s="4">
        <v>54</v>
      </c>
      <c r="C63" s="16" t="s">
        <v>62</v>
      </c>
      <c r="D63" s="16" t="s">
        <v>29</v>
      </c>
      <c r="E63" s="13"/>
      <c r="F63" s="4"/>
      <c r="G63" s="4"/>
      <c r="H63" s="4"/>
      <c r="I63" s="4"/>
      <c r="J63" s="4"/>
      <c r="K63" s="4"/>
      <c r="L63" s="4"/>
      <c r="M63" s="4"/>
      <c r="N63" s="28">
        <v>0</v>
      </c>
      <c r="O63" s="37">
        <f>N63/N64</f>
        <v>0</v>
      </c>
      <c r="P63" s="4"/>
      <c r="Q63" s="4"/>
      <c r="R63" s="4"/>
      <c r="S63" s="4"/>
      <c r="T63" s="12">
        <f t="shared" si="9"/>
        <v>0</v>
      </c>
    </row>
    <row r="64" spans="2:20">
      <c r="B64" s="38">
        <v>55</v>
      </c>
      <c r="C64" s="56" t="str">
        <f>CONCATENATE("Sales price"," ",N7)</f>
        <v>Sales price Trader</v>
      </c>
      <c r="D64" s="56" t="s">
        <v>30</v>
      </c>
      <c r="E64" s="32" t="s">
        <v>13</v>
      </c>
      <c r="F64" s="31"/>
      <c r="G64" s="31"/>
      <c r="H64" s="31"/>
      <c r="I64" s="31"/>
      <c r="J64" s="38"/>
      <c r="K64" s="38"/>
      <c r="L64" s="31"/>
      <c r="M64" s="31"/>
      <c r="N64" s="33">
        <f>SUM(N62:N63)</f>
        <v>196.24039285714289</v>
      </c>
      <c r="O64" s="39">
        <f>N64/N64</f>
        <v>1</v>
      </c>
      <c r="P64" s="4"/>
      <c r="Q64" s="4"/>
      <c r="R64" s="4"/>
      <c r="S64" s="4"/>
      <c r="T64" s="45">
        <f t="shared" si="9"/>
        <v>0.80950447503311473</v>
      </c>
    </row>
    <row r="65" spans="2:26">
      <c r="B65" s="4">
        <v>56</v>
      </c>
      <c r="C65" s="17" t="str">
        <f>CONCATENATE("Purchase price from"," ",N7)</f>
        <v>Purchase price from Trader</v>
      </c>
      <c r="D65" s="17" t="s">
        <v>23</v>
      </c>
      <c r="E65" s="13"/>
      <c r="F65" s="4"/>
      <c r="G65" s="4"/>
      <c r="H65" s="4"/>
      <c r="I65" s="4"/>
      <c r="J65" s="4"/>
      <c r="K65" s="4"/>
      <c r="L65" s="4"/>
      <c r="M65" s="4"/>
      <c r="N65" s="4"/>
      <c r="O65" s="12"/>
      <c r="P65" s="30">
        <f>N64</f>
        <v>196.24039285714289</v>
      </c>
      <c r="Q65" s="37"/>
      <c r="R65" s="4"/>
      <c r="S65" s="4"/>
      <c r="T65" s="12"/>
    </row>
    <row r="66" spans="2:26" outlineLevel="1">
      <c r="B66" s="4">
        <v>57</v>
      </c>
      <c r="C66" s="17" t="s">
        <v>53</v>
      </c>
      <c r="D66" s="17" t="s">
        <v>24</v>
      </c>
      <c r="E66" s="13"/>
      <c r="F66" s="4"/>
      <c r="G66" s="4"/>
      <c r="H66" s="4"/>
      <c r="I66" s="4"/>
      <c r="J66" s="4"/>
      <c r="K66" s="4"/>
      <c r="L66" s="4"/>
      <c r="M66" s="4"/>
      <c r="N66" s="10"/>
      <c r="O66" s="12"/>
      <c r="P66" s="26">
        <v>1</v>
      </c>
      <c r="Q66" s="37"/>
      <c r="R66" s="4"/>
      <c r="S66" s="4"/>
      <c r="T66" s="12"/>
    </row>
    <row r="67" spans="2:26" outlineLevel="1">
      <c r="B67" s="4">
        <v>58</v>
      </c>
      <c r="C67" s="17" t="s">
        <v>57</v>
      </c>
      <c r="D67" s="17" t="s">
        <v>25</v>
      </c>
      <c r="E67" s="13"/>
      <c r="F67" s="4"/>
      <c r="G67" s="4"/>
      <c r="H67" s="4"/>
      <c r="I67" s="4"/>
      <c r="J67" s="4"/>
      <c r="K67" s="4"/>
      <c r="L67" s="4"/>
      <c r="M67" s="4"/>
      <c r="N67" s="10"/>
      <c r="O67" s="12"/>
      <c r="P67" s="27">
        <f>P65*P66</f>
        <v>196.24039285714289</v>
      </c>
      <c r="Q67" s="37">
        <f>P67/P75</f>
        <v>0.96946947927148075</v>
      </c>
      <c r="R67" s="4"/>
      <c r="S67" s="4"/>
      <c r="T67" s="12">
        <f>P67/$R$78</f>
        <v>0.80950447503311473</v>
      </c>
    </row>
    <row r="68" spans="2:26" outlineLevel="1">
      <c r="B68" s="4">
        <v>59</v>
      </c>
      <c r="C68" s="17" t="s">
        <v>56</v>
      </c>
      <c r="D68" s="17" t="s">
        <v>26</v>
      </c>
      <c r="E68" s="13"/>
      <c r="F68" s="4"/>
      <c r="G68" s="4"/>
      <c r="H68" s="4"/>
      <c r="I68" s="4"/>
      <c r="J68" s="4"/>
      <c r="K68" s="4"/>
      <c r="L68" s="4"/>
      <c r="M68" s="4"/>
      <c r="N68" s="10"/>
      <c r="O68" s="12"/>
      <c r="P68" s="81">
        <f>(3+15)/100</f>
        <v>0.18</v>
      </c>
      <c r="Q68" s="37">
        <f>P68/P75</f>
        <v>8.8923846782094733E-4</v>
      </c>
      <c r="R68" s="4"/>
      <c r="S68" s="4"/>
      <c r="T68" s="12">
        <f>P68/$R$78</f>
        <v>7.4251179068946177E-4</v>
      </c>
    </row>
    <row r="69" spans="2:26" outlineLevel="1">
      <c r="B69" s="4">
        <v>60</v>
      </c>
      <c r="C69" s="17" t="s">
        <v>44</v>
      </c>
      <c r="D69" s="17" t="s">
        <v>24</v>
      </c>
      <c r="E69" s="13"/>
      <c r="F69" s="4"/>
      <c r="G69" s="4"/>
      <c r="H69" s="4"/>
      <c r="I69" s="4"/>
      <c r="J69" s="4"/>
      <c r="K69" s="4"/>
      <c r="L69" s="4"/>
      <c r="M69" s="4"/>
      <c r="N69" s="10"/>
      <c r="O69" s="12"/>
      <c r="P69" s="28">
        <v>0</v>
      </c>
      <c r="Q69" s="37">
        <f>P69/P75</f>
        <v>0</v>
      </c>
      <c r="R69" s="4"/>
      <c r="S69" s="4"/>
      <c r="T69" s="12">
        <f>P69/$R$78</f>
        <v>0</v>
      </c>
    </row>
    <row r="70" spans="2:26" outlineLevel="1">
      <c r="B70" s="4">
        <v>61</v>
      </c>
      <c r="C70" s="17" t="s">
        <v>42</v>
      </c>
      <c r="D70" s="17" t="s">
        <v>25</v>
      </c>
      <c r="E70" s="13"/>
      <c r="F70" s="4"/>
      <c r="G70" s="4"/>
      <c r="H70" s="4"/>
      <c r="I70" s="4"/>
      <c r="J70" s="4"/>
      <c r="K70" s="4"/>
      <c r="L70" s="4"/>
      <c r="M70" s="4"/>
      <c r="N70" s="10"/>
      <c r="O70" s="12"/>
      <c r="P70" s="28">
        <v>0</v>
      </c>
      <c r="Q70" s="37">
        <f>P70/P75</f>
        <v>0</v>
      </c>
      <c r="R70" s="4"/>
      <c r="S70" s="4"/>
      <c r="T70" s="12">
        <f>P70/$R$78</f>
        <v>0</v>
      </c>
    </row>
    <row r="71" spans="2:26" outlineLevel="1">
      <c r="B71" s="4">
        <v>62</v>
      </c>
      <c r="C71" s="17" t="s">
        <v>45</v>
      </c>
      <c r="D71" s="17" t="s">
        <v>26</v>
      </c>
      <c r="E71" s="13"/>
      <c r="F71" s="4"/>
      <c r="G71" s="4"/>
      <c r="H71" s="4"/>
      <c r="I71" s="4"/>
      <c r="J71" s="4"/>
      <c r="K71" s="4"/>
      <c r="L71" s="4"/>
      <c r="M71" s="4"/>
      <c r="N71" s="10"/>
      <c r="O71" s="12"/>
      <c r="P71" s="28">
        <v>0</v>
      </c>
      <c r="Q71" s="37">
        <f>P71/P75</f>
        <v>0</v>
      </c>
      <c r="R71" s="4"/>
      <c r="S71" s="4"/>
      <c r="T71" s="12">
        <f>P71/$R$78</f>
        <v>0</v>
      </c>
    </row>
    <row r="72" spans="2:26" outlineLevel="1">
      <c r="B72" s="4">
        <v>63</v>
      </c>
      <c r="C72" s="17" t="s">
        <v>43</v>
      </c>
      <c r="D72" s="17" t="s">
        <v>27</v>
      </c>
      <c r="E72" s="13"/>
      <c r="F72" s="4"/>
      <c r="G72" s="4"/>
      <c r="H72" s="4"/>
      <c r="I72" s="4"/>
      <c r="J72" s="4"/>
      <c r="K72" s="4"/>
      <c r="L72" s="4"/>
      <c r="M72" s="4"/>
      <c r="N72" s="10"/>
      <c r="O72" s="12"/>
      <c r="P72" s="46">
        <v>0</v>
      </c>
      <c r="Q72" s="39">
        <f>P72/P75</f>
        <v>0</v>
      </c>
      <c r="R72" s="4"/>
      <c r="S72" s="4"/>
      <c r="T72" s="12">
        <f t="shared" ref="T72:T75" si="10">P72/$R$78</f>
        <v>0</v>
      </c>
    </row>
    <row r="73" spans="2:26">
      <c r="B73" s="4">
        <v>64</v>
      </c>
      <c r="C73" s="17" t="str">
        <f>CONCATENATE("Variable cost"," ",P7)</f>
        <v>Variable cost Cut &amp; Wash</v>
      </c>
      <c r="D73" s="17" t="s">
        <v>28</v>
      </c>
      <c r="E73" s="13"/>
      <c r="F73" s="4"/>
      <c r="G73" s="4"/>
      <c r="H73" s="4"/>
      <c r="I73" s="4"/>
      <c r="J73" s="4"/>
      <c r="K73" s="4"/>
      <c r="L73" s="4"/>
      <c r="M73" s="4"/>
      <c r="N73" s="4"/>
      <c r="O73" s="12"/>
      <c r="P73" s="30">
        <f>SUM(P67:P72)</f>
        <v>196.4203928571429</v>
      </c>
      <c r="Q73" s="37">
        <f>P73/P75</f>
        <v>0.97035871773930171</v>
      </c>
      <c r="R73" s="4"/>
      <c r="S73" s="4"/>
      <c r="T73" s="71">
        <f t="shared" si="10"/>
        <v>0.81024698682380425</v>
      </c>
    </row>
    <row r="74" spans="2:26">
      <c r="B74" s="4">
        <v>65</v>
      </c>
      <c r="C74" s="17" t="s">
        <v>62</v>
      </c>
      <c r="D74" s="17" t="s">
        <v>29</v>
      </c>
      <c r="E74" s="13"/>
      <c r="F74" s="4"/>
      <c r="G74" s="4"/>
      <c r="H74" s="4"/>
      <c r="I74" s="4"/>
      <c r="J74" s="4"/>
      <c r="K74" s="4"/>
      <c r="L74" s="4"/>
      <c r="M74" s="4"/>
      <c r="N74" s="10"/>
      <c r="O74" s="12"/>
      <c r="P74" s="28">
        <v>6</v>
      </c>
      <c r="Q74" s="37">
        <f>P74/P75</f>
        <v>2.9641282260698246E-2</v>
      </c>
      <c r="R74" s="4"/>
      <c r="S74" s="4"/>
      <c r="T74" s="12">
        <f t="shared" si="10"/>
        <v>2.475039302298206E-2</v>
      </c>
    </row>
    <row r="75" spans="2:26">
      <c r="B75" s="38">
        <v>66</v>
      </c>
      <c r="C75" s="57" t="str">
        <f>CONCATENATE("Sales price"," ",P7)</f>
        <v>Sales price Cut &amp; Wash</v>
      </c>
      <c r="D75" s="57" t="s">
        <v>30</v>
      </c>
      <c r="E75" s="32" t="s">
        <v>13</v>
      </c>
      <c r="F75" s="31"/>
      <c r="G75" s="31"/>
      <c r="H75" s="31"/>
      <c r="I75" s="31"/>
      <c r="J75" s="38"/>
      <c r="K75" s="38"/>
      <c r="L75" s="31"/>
      <c r="M75" s="31"/>
      <c r="N75" s="31"/>
      <c r="O75" s="58"/>
      <c r="P75" s="33">
        <f>SUM(P73:P74)</f>
        <v>202.4203928571429</v>
      </c>
      <c r="Q75" s="39">
        <f>P75/P75</f>
        <v>1</v>
      </c>
      <c r="R75" s="4"/>
      <c r="S75" s="4"/>
      <c r="T75" s="45">
        <f t="shared" si="10"/>
        <v>0.83499737984678624</v>
      </c>
    </row>
    <row r="76" spans="2:26">
      <c r="B76" s="4">
        <v>67</v>
      </c>
      <c r="C76" s="18" t="str">
        <f>CONCATENATE("Purchase price from"," ",P7)</f>
        <v>Purchase price from Cut &amp; Wash</v>
      </c>
      <c r="D76" s="18" t="s">
        <v>31</v>
      </c>
      <c r="E76" s="1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30">
        <f>P75</f>
        <v>202.4203928571429</v>
      </c>
      <c r="S76" s="12">
        <f>R76/$R$78</f>
        <v>0.83499737984678624</v>
      </c>
      <c r="T76" s="12">
        <f>R76/$R$78</f>
        <v>0.83499737984678624</v>
      </c>
    </row>
    <row r="77" spans="2:26">
      <c r="B77" s="4">
        <v>68</v>
      </c>
      <c r="C77" s="59" t="s">
        <v>62</v>
      </c>
      <c r="D77" s="18" t="s">
        <v>32</v>
      </c>
      <c r="E77" s="1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28">
        <v>40</v>
      </c>
      <c r="S77" s="37">
        <f>R77/R78</f>
        <v>0.16500262015321374</v>
      </c>
      <c r="T77" s="12">
        <f>R77/$R$78</f>
        <v>0.16500262015321374</v>
      </c>
    </row>
    <row r="78" spans="2:26">
      <c r="B78" s="38">
        <v>69</v>
      </c>
      <c r="C78" s="60" t="str">
        <f>CONCATENATE("Sales price"," ",R7)</f>
        <v>Sales price Wholesale</v>
      </c>
      <c r="D78" s="60" t="s">
        <v>33</v>
      </c>
      <c r="E78" s="32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3">
        <f>SUM(R76:R77)</f>
        <v>242.4203928571429</v>
      </c>
      <c r="S78" s="39">
        <f>R78/R78</f>
        <v>1</v>
      </c>
      <c r="T78" s="45">
        <f>R78/$R$78</f>
        <v>1</v>
      </c>
    </row>
    <row r="79" spans="2:26">
      <c r="E79" s="2"/>
    </row>
    <row r="80" spans="2:26">
      <c r="B80" s="4">
        <v>70</v>
      </c>
      <c r="C80" s="8" t="s">
        <v>73</v>
      </c>
      <c r="D80" s="4" t="s">
        <v>34</v>
      </c>
      <c r="E80" s="4"/>
      <c r="F80" s="76">
        <f>F19</f>
        <v>2</v>
      </c>
      <c r="G80" s="76"/>
      <c r="H80" s="76">
        <f>H30</f>
        <v>4</v>
      </c>
      <c r="I80" s="76"/>
      <c r="J80" s="76">
        <f>J41</f>
        <v>0.3</v>
      </c>
      <c r="K80" s="76"/>
      <c r="L80" s="76">
        <f>L52</f>
        <v>150</v>
      </c>
      <c r="M80" s="76"/>
      <c r="N80" s="76">
        <f>N63</f>
        <v>0</v>
      </c>
      <c r="O80" s="76"/>
      <c r="P80" s="76">
        <f>P74</f>
        <v>6</v>
      </c>
      <c r="Q80" s="76"/>
      <c r="R80" s="76">
        <f>R77</f>
        <v>40</v>
      </c>
      <c r="S80" s="76"/>
      <c r="T80" s="4"/>
      <c r="V80" s="61"/>
      <c r="W80" s="62"/>
      <c r="X80" s="64" t="s">
        <v>62</v>
      </c>
      <c r="Y80" s="64" t="s">
        <v>71</v>
      </c>
      <c r="Z80" s="64" t="s">
        <v>72</v>
      </c>
    </row>
    <row r="81" spans="2:26">
      <c r="B81" s="4">
        <v>71</v>
      </c>
      <c r="C81" s="8" t="s">
        <v>74</v>
      </c>
      <c r="D81" s="4" t="s">
        <v>35</v>
      </c>
      <c r="E81" s="4" t="s">
        <v>36</v>
      </c>
      <c r="F81" s="79">
        <v>50</v>
      </c>
      <c r="G81" s="76" t="str">
        <f>F9</f>
        <v>kg</v>
      </c>
      <c r="H81" s="79">
        <v>12</v>
      </c>
      <c r="I81" s="76" t="str">
        <f>H9</f>
        <v>kg</v>
      </c>
      <c r="J81" s="79">
        <v>20</v>
      </c>
      <c r="K81" s="76" t="str">
        <f>J9</f>
        <v>kg</v>
      </c>
      <c r="L81" s="80">
        <f>1/20</f>
        <v>0.05</v>
      </c>
      <c r="M81" s="76" t="str">
        <f>L9</f>
        <v>m2</v>
      </c>
      <c r="N81" s="79">
        <v>100</v>
      </c>
      <c r="O81" s="76" t="str">
        <f>N9</f>
        <v>m2</v>
      </c>
      <c r="P81" s="79">
        <v>40</v>
      </c>
      <c r="Q81" s="76" t="str">
        <f>P9</f>
        <v>m2</v>
      </c>
      <c r="R81" s="79">
        <v>200</v>
      </c>
      <c r="S81" s="76" t="str">
        <f>R9</f>
        <v>m2</v>
      </c>
      <c r="T81" s="4"/>
      <c r="V81" s="61">
        <v>1</v>
      </c>
      <c r="W81" s="61" t="str">
        <f>F7</f>
        <v>Wool washing</v>
      </c>
      <c r="X81" s="65">
        <f>F19</f>
        <v>2</v>
      </c>
      <c r="Y81" s="65">
        <f>X81</f>
        <v>2</v>
      </c>
      <c r="Z81" s="65">
        <f>F20</f>
        <v>5.5549999999999997</v>
      </c>
    </row>
    <row r="82" spans="2:26">
      <c r="B82" s="4">
        <v>72</v>
      </c>
      <c r="C82" s="4" t="s">
        <v>37</v>
      </c>
      <c r="D82" s="4" t="s">
        <v>38</v>
      </c>
      <c r="E82" s="4"/>
      <c r="F82" s="79">
        <v>26</v>
      </c>
      <c r="G82" s="76"/>
      <c r="H82" s="79">
        <v>26</v>
      </c>
      <c r="I82" s="76"/>
      <c r="J82" s="79">
        <v>26</v>
      </c>
      <c r="K82" s="76"/>
      <c r="L82" s="79">
        <v>26</v>
      </c>
      <c r="M82" s="76"/>
      <c r="N82" s="79">
        <v>26</v>
      </c>
      <c r="O82" s="76"/>
      <c r="P82" s="79">
        <v>26</v>
      </c>
      <c r="Q82" s="76"/>
      <c r="R82" s="79">
        <v>26</v>
      </c>
      <c r="S82" s="76"/>
      <c r="T82" s="4"/>
      <c r="V82" s="61">
        <v>2</v>
      </c>
      <c r="W82" s="61" t="str">
        <f>H7</f>
        <v>Spinning</v>
      </c>
      <c r="X82" s="65">
        <f>H30</f>
        <v>4</v>
      </c>
      <c r="Y82" s="65">
        <f t="shared" ref="Y82:Y87" si="11">Y81+X82</f>
        <v>6</v>
      </c>
      <c r="Z82" s="65">
        <f>H31</f>
        <v>10.055</v>
      </c>
    </row>
    <row r="83" spans="2:26">
      <c r="B83" s="4">
        <v>73</v>
      </c>
      <c r="C83" s="8" t="s">
        <v>78</v>
      </c>
      <c r="D83" s="4" t="s">
        <v>38</v>
      </c>
      <c r="E83" s="4"/>
      <c r="F83" s="79">
        <v>7</v>
      </c>
      <c r="G83" s="76"/>
      <c r="H83" s="79">
        <v>10</v>
      </c>
      <c r="I83" s="76"/>
      <c r="J83" s="79">
        <v>7</v>
      </c>
      <c r="K83" s="76"/>
      <c r="L83" s="79">
        <v>10</v>
      </c>
      <c r="M83" s="76"/>
      <c r="N83" s="79">
        <v>12</v>
      </c>
      <c r="O83" s="76"/>
      <c r="P83" s="79">
        <v>6</v>
      </c>
      <c r="Q83" s="76"/>
      <c r="R83" s="79">
        <v>12</v>
      </c>
      <c r="S83" s="76"/>
      <c r="T83" s="4"/>
      <c r="V83" s="61">
        <v>3</v>
      </c>
      <c r="W83" s="61" t="str">
        <f>J7</f>
        <v>Dying</v>
      </c>
      <c r="X83" s="65">
        <f>J41</f>
        <v>0.3</v>
      </c>
      <c r="Y83" s="65">
        <f t="shared" si="11"/>
        <v>6.3</v>
      </c>
      <c r="Z83" s="65">
        <f>J42</f>
        <v>12.026428571428571</v>
      </c>
    </row>
    <row r="84" spans="2:26">
      <c r="B84" s="4">
        <v>74</v>
      </c>
      <c r="C84" s="8" t="s">
        <v>83</v>
      </c>
      <c r="D84" s="4"/>
      <c r="E84" s="4"/>
      <c r="F84" s="73">
        <f>F81*F82*F83</f>
        <v>9100</v>
      </c>
      <c r="G84" s="76" t="str">
        <f>G81</f>
        <v>kg</v>
      </c>
      <c r="H84" s="73">
        <f>H81*H82*H83</f>
        <v>3120</v>
      </c>
      <c r="I84" s="76" t="str">
        <f>I81</f>
        <v>kg</v>
      </c>
      <c r="J84" s="73">
        <f>J81*J82*J83</f>
        <v>3640</v>
      </c>
      <c r="K84" s="76" t="str">
        <f>K81</f>
        <v>kg</v>
      </c>
      <c r="L84" s="86">
        <f>L81*L82*L83</f>
        <v>13</v>
      </c>
      <c r="M84" s="76" t="str">
        <f>M81</f>
        <v>m2</v>
      </c>
      <c r="N84" s="73">
        <f>N81*N82*N83</f>
        <v>31200</v>
      </c>
      <c r="O84" s="76" t="str">
        <f>O81</f>
        <v>m2</v>
      </c>
      <c r="P84" s="73">
        <f>P81*P82*P83</f>
        <v>6240</v>
      </c>
      <c r="Q84" s="76" t="str">
        <f>Q81</f>
        <v>m2</v>
      </c>
      <c r="R84" s="73">
        <f>R81*R82*R83</f>
        <v>62400</v>
      </c>
      <c r="S84" s="76" t="str">
        <f>S81</f>
        <v>m2</v>
      </c>
      <c r="T84" s="4"/>
      <c r="V84" s="61">
        <v>4</v>
      </c>
      <c r="W84" s="61" t="str">
        <f>L7</f>
        <v>Weaving</v>
      </c>
      <c r="X84" s="65">
        <f>L52</f>
        <v>150</v>
      </c>
      <c r="Y84" s="65">
        <f t="shared" si="11"/>
        <v>156.30000000000001</v>
      </c>
      <c r="Z84" s="65">
        <f>L53</f>
        <v>186.07928571428573</v>
      </c>
    </row>
    <row r="85" spans="2:26">
      <c r="B85" s="4">
        <v>75</v>
      </c>
      <c r="C85" s="8" t="s">
        <v>84</v>
      </c>
      <c r="D85" s="4"/>
      <c r="E85" s="4"/>
      <c r="F85" s="74">
        <v>4500</v>
      </c>
      <c r="G85" s="4" t="str">
        <f>G81</f>
        <v>kg</v>
      </c>
      <c r="H85" s="74">
        <v>1600</v>
      </c>
      <c r="I85" s="4" t="str">
        <f>I81</f>
        <v>kg</v>
      </c>
      <c r="J85" s="74">
        <v>1800</v>
      </c>
      <c r="K85" s="4" t="str">
        <f>K81</f>
        <v>kg</v>
      </c>
      <c r="L85" s="74">
        <v>6.5</v>
      </c>
      <c r="M85" s="4" t="str">
        <f>M81</f>
        <v>m2</v>
      </c>
      <c r="N85" s="74"/>
      <c r="O85" s="4" t="str">
        <f>O81</f>
        <v>m2</v>
      </c>
      <c r="P85" s="74">
        <v>3000</v>
      </c>
      <c r="Q85" s="4" t="str">
        <f>Q81</f>
        <v>m2</v>
      </c>
      <c r="R85" s="74">
        <v>19500</v>
      </c>
      <c r="S85" s="4" t="str">
        <f>S81</f>
        <v>m2</v>
      </c>
      <c r="T85" s="4"/>
      <c r="V85" s="61">
        <v>5</v>
      </c>
      <c r="W85" s="61" t="str">
        <f>N7</f>
        <v>Trader</v>
      </c>
      <c r="X85" s="65">
        <f>N63</f>
        <v>0</v>
      </c>
      <c r="Y85" s="65">
        <f t="shared" si="11"/>
        <v>156.30000000000001</v>
      </c>
      <c r="Z85" s="65">
        <f>N64</f>
        <v>196.24039285714289</v>
      </c>
    </row>
    <row r="86" spans="2:26">
      <c r="B86" s="4">
        <v>76</v>
      </c>
      <c r="C86" s="8" t="s">
        <v>85</v>
      </c>
      <c r="D86" s="4"/>
      <c r="E86" s="4"/>
      <c r="F86" s="37">
        <f>F85/F84</f>
        <v>0.49450549450549453</v>
      </c>
      <c r="G86" s="4"/>
      <c r="H86" s="37">
        <f>H85/H84</f>
        <v>0.51282051282051277</v>
      </c>
      <c r="I86" s="4"/>
      <c r="J86" s="37">
        <f>J85/J84</f>
        <v>0.49450549450549453</v>
      </c>
      <c r="K86" s="4"/>
      <c r="L86" s="37">
        <f>L85/L84</f>
        <v>0.5</v>
      </c>
      <c r="M86" s="4"/>
      <c r="N86" s="37">
        <f>N85/N84</f>
        <v>0</v>
      </c>
      <c r="O86" s="4"/>
      <c r="P86" s="37">
        <f>P85/P84</f>
        <v>0.48076923076923078</v>
      </c>
      <c r="Q86" s="4"/>
      <c r="R86" s="37">
        <f>R85/R84</f>
        <v>0.3125</v>
      </c>
      <c r="S86" s="4"/>
      <c r="T86" s="4"/>
      <c r="V86" s="61">
        <v>6</v>
      </c>
      <c r="W86" s="61" t="str">
        <f>P7</f>
        <v>Cut &amp; Wash</v>
      </c>
      <c r="X86" s="65">
        <f>P74</f>
        <v>6</v>
      </c>
      <c r="Y86" s="65">
        <f t="shared" si="11"/>
        <v>162.30000000000001</v>
      </c>
      <c r="Z86" s="65">
        <f>P75</f>
        <v>202.4203928571429</v>
      </c>
    </row>
    <row r="87" spans="2:26">
      <c r="B87" s="4">
        <v>77</v>
      </c>
      <c r="C87" s="3" t="s">
        <v>79</v>
      </c>
      <c r="D87" s="3" t="s">
        <v>39</v>
      </c>
      <c r="E87" s="3"/>
      <c r="F87" s="72">
        <f>F80*F85</f>
        <v>9000</v>
      </c>
      <c r="G87" s="4"/>
      <c r="H87" s="72">
        <f>H80*H85</f>
        <v>6400</v>
      </c>
      <c r="I87" s="4"/>
      <c r="J87" s="72">
        <f>J80*J85</f>
        <v>540</v>
      </c>
      <c r="K87" s="4"/>
      <c r="L87" s="72">
        <f>L80*L85</f>
        <v>975</v>
      </c>
      <c r="M87" s="4"/>
      <c r="N87" s="72">
        <f>N80*N85</f>
        <v>0</v>
      </c>
      <c r="O87" s="4"/>
      <c r="P87" s="72">
        <f>P80*P85</f>
        <v>18000</v>
      </c>
      <c r="Q87" s="4"/>
      <c r="R87" s="72">
        <f>R80*R85</f>
        <v>780000</v>
      </c>
      <c r="S87" s="4"/>
      <c r="T87" s="4"/>
      <c r="V87" s="61">
        <v>7</v>
      </c>
      <c r="W87" s="61" t="str">
        <f>R7</f>
        <v>Wholesale</v>
      </c>
      <c r="X87" s="65">
        <f>R77</f>
        <v>40</v>
      </c>
      <c r="Y87" s="66">
        <f t="shared" si="11"/>
        <v>202.3</v>
      </c>
      <c r="Z87" s="66">
        <f>R78</f>
        <v>242.4203928571429</v>
      </c>
    </row>
    <row r="88" spans="2:26" outlineLevel="1">
      <c r="B88" s="4">
        <v>78</v>
      </c>
      <c r="C88" s="8" t="s">
        <v>75</v>
      </c>
      <c r="D88" s="4"/>
      <c r="E88" s="4"/>
      <c r="F88" s="75">
        <v>0</v>
      </c>
      <c r="G88" s="76"/>
      <c r="H88" s="75">
        <v>0</v>
      </c>
      <c r="I88" s="76"/>
      <c r="J88" s="75">
        <v>0</v>
      </c>
      <c r="K88" s="76"/>
      <c r="L88" s="75">
        <v>0</v>
      </c>
      <c r="M88" s="76"/>
      <c r="N88" s="75">
        <v>0</v>
      </c>
      <c r="O88" s="76"/>
      <c r="P88" s="75">
        <v>0</v>
      </c>
      <c r="Q88" s="76"/>
      <c r="R88" s="75">
        <v>0</v>
      </c>
      <c r="S88" s="4"/>
      <c r="T88" s="4"/>
      <c r="X88" s="1"/>
      <c r="Y88" s="1"/>
      <c r="Z88" s="1"/>
    </row>
    <row r="89" spans="2:26" outlineLevel="1">
      <c r="B89" s="4">
        <v>79</v>
      </c>
      <c r="C89" s="8" t="s">
        <v>76</v>
      </c>
      <c r="D89" s="4"/>
      <c r="E89" s="4"/>
      <c r="F89" s="75"/>
      <c r="G89" s="76"/>
      <c r="H89" s="75"/>
      <c r="I89" s="76"/>
      <c r="J89" s="75"/>
      <c r="K89" s="76"/>
      <c r="L89" s="75"/>
      <c r="M89" s="76"/>
      <c r="N89" s="75"/>
      <c r="O89" s="76"/>
      <c r="P89" s="75"/>
      <c r="Q89" s="76"/>
      <c r="R89" s="75"/>
      <c r="S89" s="4"/>
      <c r="T89" s="4"/>
      <c r="X89" s="1"/>
      <c r="Y89" s="1"/>
      <c r="Z89" s="1"/>
    </row>
    <row r="90" spans="2:26" outlineLevel="1">
      <c r="B90" s="4">
        <v>80</v>
      </c>
      <c r="C90" s="8" t="s">
        <v>77</v>
      </c>
      <c r="D90" s="4"/>
      <c r="E90" s="4"/>
      <c r="F90" s="75">
        <v>1200</v>
      </c>
      <c r="G90" s="76"/>
      <c r="H90" s="75">
        <v>1200</v>
      </c>
      <c r="I90" s="76"/>
      <c r="J90" s="75">
        <f>200*J83*J86</f>
        <v>692.30769230769238</v>
      </c>
      <c r="K90" s="76"/>
      <c r="L90" s="75">
        <v>1200</v>
      </c>
      <c r="M90" s="76"/>
      <c r="N90" s="75">
        <v>2000</v>
      </c>
      <c r="O90" s="76"/>
      <c r="P90" s="75">
        <v>1000</v>
      </c>
      <c r="Q90" s="76"/>
      <c r="R90" s="75"/>
      <c r="S90" s="4"/>
      <c r="T90" s="4"/>
      <c r="X90" s="1"/>
      <c r="Y90" s="1"/>
      <c r="Z90" s="1"/>
    </row>
    <row r="91" spans="2:26">
      <c r="B91" s="4">
        <v>81</v>
      </c>
      <c r="C91" s="8" t="s">
        <v>81</v>
      </c>
      <c r="D91" s="3"/>
      <c r="E91" s="3"/>
      <c r="F91" s="73">
        <f>SUM(F88:F90)</f>
        <v>1200</v>
      </c>
      <c r="G91" s="4"/>
      <c r="H91" s="73">
        <f>SUM(H88:H90)</f>
        <v>1200</v>
      </c>
      <c r="I91" s="4"/>
      <c r="J91" s="73">
        <f>SUM(J88:J90)</f>
        <v>692.30769230769238</v>
      </c>
      <c r="K91" s="4"/>
      <c r="L91" s="73">
        <f>SUM(L88:L90)</f>
        <v>1200</v>
      </c>
      <c r="M91" s="4"/>
      <c r="N91" s="73">
        <f>SUM(N88:N90)</f>
        <v>2000</v>
      </c>
      <c r="O91" s="4"/>
      <c r="P91" s="73">
        <f>SUM(P88:P90)</f>
        <v>1000</v>
      </c>
      <c r="Q91" s="4"/>
      <c r="R91" s="73">
        <f>SUM(R88:R90)</f>
        <v>0</v>
      </c>
      <c r="S91" s="4"/>
      <c r="T91" s="4"/>
      <c r="X91" s="1"/>
      <c r="Y91" s="1"/>
      <c r="Z91" s="1"/>
    </row>
    <row r="92" spans="2:26">
      <c r="B92" s="4">
        <v>82</v>
      </c>
      <c r="C92" s="3" t="s">
        <v>80</v>
      </c>
      <c r="D92" s="3" t="s">
        <v>39</v>
      </c>
      <c r="E92" s="3"/>
      <c r="F92" s="77">
        <f>F87-F91</f>
        <v>7800</v>
      </c>
      <c r="G92" s="78"/>
      <c r="H92" s="77">
        <f>H87-H91</f>
        <v>5200</v>
      </c>
      <c r="I92" s="78"/>
      <c r="J92" s="77">
        <f>J87-J91</f>
        <v>-152.30769230769238</v>
      </c>
      <c r="K92" s="78"/>
      <c r="L92" s="77">
        <f>L87-L91</f>
        <v>-225</v>
      </c>
      <c r="M92" s="78"/>
      <c r="N92" s="77">
        <f>N87-N91</f>
        <v>-2000</v>
      </c>
      <c r="O92" s="78"/>
      <c r="P92" s="77">
        <f>P87-P91</f>
        <v>17000</v>
      </c>
      <c r="Q92" s="78"/>
      <c r="R92" s="77">
        <f>R87-R91</f>
        <v>780000</v>
      </c>
      <c r="S92" s="4"/>
      <c r="T92" s="4"/>
      <c r="X92" s="1"/>
      <c r="Y92" s="1"/>
      <c r="Z92" s="1"/>
    </row>
    <row r="93" spans="2:26">
      <c r="B93" s="4">
        <v>83</v>
      </c>
      <c r="C93" s="3" t="s">
        <v>82</v>
      </c>
      <c r="D93" s="3"/>
      <c r="E93" s="3"/>
      <c r="F93" s="72">
        <f>F85*F20</f>
        <v>24997.5</v>
      </c>
      <c r="G93" s="4"/>
      <c r="H93" s="72">
        <f>H85*H31</f>
        <v>16088</v>
      </c>
      <c r="I93" s="4"/>
      <c r="J93" s="72">
        <f>J85*J42</f>
        <v>21647.571428571428</v>
      </c>
      <c r="K93" s="4"/>
      <c r="L93" s="72">
        <f>L85*L53</f>
        <v>1209.5153571428573</v>
      </c>
      <c r="M93" s="4"/>
      <c r="N93" s="72">
        <f>N85*N64</f>
        <v>0</v>
      </c>
      <c r="O93" s="4"/>
      <c r="P93" s="72">
        <f>P85*P75</f>
        <v>607261.17857142875</v>
      </c>
      <c r="Q93" s="4"/>
      <c r="R93" s="72">
        <f>R85*R78</f>
        <v>4727197.6607142864</v>
      </c>
      <c r="S93" s="4"/>
      <c r="T93" s="4"/>
    </row>
    <row r="94" spans="2:26">
      <c r="B94" s="4">
        <v>84</v>
      </c>
      <c r="C94" s="8" t="s">
        <v>86</v>
      </c>
      <c r="D94" s="4" t="s">
        <v>40</v>
      </c>
      <c r="E94" s="4"/>
      <c r="F94" s="37">
        <f>F92/F93</f>
        <v>0.31203120312031202</v>
      </c>
      <c r="G94" s="4"/>
      <c r="H94" s="37">
        <f>H92/H93</f>
        <v>0.32322227747389359</v>
      </c>
      <c r="I94" s="4"/>
      <c r="J94" s="37">
        <f>J92/J93</f>
        <v>-7.0357865689575647E-3</v>
      </c>
      <c r="K94" s="4"/>
      <c r="L94" s="37">
        <f>L92/L93</f>
        <v>-0.18602492202455351</v>
      </c>
      <c r="M94" s="4"/>
      <c r="N94" s="37" t="e">
        <f>N92/N93</f>
        <v>#DIV/0!</v>
      </c>
      <c r="O94" s="4"/>
      <c r="P94" s="37">
        <f>P92/P93</f>
        <v>2.799454435732612E-2</v>
      </c>
      <c r="Q94" s="4"/>
      <c r="R94" s="37">
        <f>R92/R93</f>
        <v>0.16500262015321374</v>
      </c>
      <c r="S94" s="4"/>
      <c r="T94" s="4"/>
    </row>
    <row r="95" spans="2:26">
      <c r="B95" s="4">
        <v>85</v>
      </c>
      <c r="C95" s="8" t="s">
        <v>87</v>
      </c>
      <c r="D95" s="4" t="s">
        <v>41</v>
      </c>
      <c r="E95" s="4"/>
      <c r="F95" s="19" t="str">
        <f>IF(F86&gt;49%,IF(F94&gt;7%,"yes","no"),"no")</f>
        <v>yes</v>
      </c>
      <c r="G95" s="4"/>
      <c r="H95" s="19" t="str">
        <f>IF(H86&gt;49%,IF(H94&gt;7%,"yes","no"),"no")</f>
        <v>yes</v>
      </c>
      <c r="I95" s="4"/>
      <c r="J95" s="19" t="str">
        <f>IF(J86&gt;49%,IF(J94&gt;7%,"yes","no"),"no")</f>
        <v>no</v>
      </c>
      <c r="K95" s="4"/>
      <c r="L95" s="19" t="str">
        <f>IF(L86&gt;49%,IF(L94&gt;7%,"yes","no"),"no")</f>
        <v>no</v>
      </c>
      <c r="M95" s="4"/>
      <c r="N95" s="19" t="str">
        <f>IF(N86&gt;49%,IF(N94&gt;7%,"yes","no"),"no")</f>
        <v>no</v>
      </c>
      <c r="O95" s="4"/>
      <c r="P95" s="19" t="str">
        <f>IF(P86&gt;49%,IF(P94&gt;7%,"yes","no"),"no")</f>
        <v>no</v>
      </c>
      <c r="Q95" s="4"/>
      <c r="R95" s="19" t="str">
        <f>IF(R86&gt;49%,IF(R94&gt;7%,"yes","no"),"no")</f>
        <v>no</v>
      </c>
      <c r="S95" s="4"/>
      <c r="T95" s="4"/>
    </row>
    <row r="98" spans="24:26">
      <c r="X98" s="1"/>
      <c r="Y98" s="1"/>
      <c r="Z98" s="1"/>
    </row>
    <row r="99" spans="24:26">
      <c r="X99" s="1"/>
      <c r="Y99" s="1"/>
      <c r="Z99" s="1"/>
    </row>
    <row r="100" spans="24:26">
      <c r="X100" s="1"/>
      <c r="Y100" s="1"/>
      <c r="Z100" s="1"/>
    </row>
    <row r="101" spans="24:26">
      <c r="X101" s="1"/>
      <c r="Y101" s="1"/>
      <c r="Z101" s="1"/>
    </row>
    <row r="102" spans="24:26">
      <c r="X102" s="1"/>
      <c r="Y102" s="1"/>
      <c r="Z102" s="1"/>
    </row>
    <row r="103" spans="24:26">
      <c r="X103" s="1"/>
      <c r="Y103" s="1"/>
      <c r="Z103" s="1"/>
    </row>
    <row r="104" spans="24:26">
      <c r="X104" s="1"/>
      <c r="Y104" s="1"/>
      <c r="Z104" s="1"/>
    </row>
    <row r="105" spans="24:26">
      <c r="X105" s="1"/>
      <c r="Y105" s="1"/>
      <c r="Z105" s="1"/>
    </row>
    <row r="106" spans="24:26">
      <c r="X106" s="1"/>
      <c r="Y106" s="1"/>
      <c r="Z106" s="1"/>
    </row>
  </sheetData>
  <conditionalFormatting sqref="G19 I30 O63 Q74 S77 K41 M52">
    <cfRule type="cellIs" dxfId="8" priority="91" operator="lessThanOrEqual">
      <formula>0.149999999999999</formula>
    </cfRule>
    <cfRule type="cellIs" dxfId="7" priority="92" operator="between">
      <formula>0.15</formula>
      <formula>0.3</formula>
    </cfRule>
    <cfRule type="cellIs" dxfId="6" priority="94" operator="greaterThanOrEqual">
      <formula>0.3</formula>
    </cfRule>
  </conditionalFormatting>
  <conditionalFormatting sqref="F86 H86 J86 L86 N86 P86 R86">
    <cfRule type="cellIs" dxfId="5" priority="40" operator="lessThanOrEqual">
      <formula>0.3</formula>
    </cfRule>
    <cfRule type="cellIs" dxfId="4" priority="41" operator="between">
      <formula>0.3</formula>
      <formula>0.7</formula>
    </cfRule>
    <cfRule type="cellIs" dxfId="3" priority="42" operator="greaterThanOrEqual">
      <formula>0.7</formula>
    </cfRule>
  </conditionalFormatting>
  <conditionalFormatting sqref="F94 H94 J94 L94 N94 P94 R94">
    <cfRule type="cellIs" dxfId="2" priority="19" operator="lessThanOrEqual">
      <formula>0.07</formula>
    </cfRule>
    <cfRule type="cellIs" dxfId="1" priority="20" operator="between">
      <formula>0.07</formula>
      <formula>0.15</formula>
    </cfRule>
    <cfRule type="cellIs" dxfId="0" priority="21" operator="greaterThanOrEqual">
      <formula>0.15</formula>
    </cfRule>
  </conditionalFormatting>
  <printOptions horizontalCentered="1"/>
  <pageMargins left="0.75" right="0.75" top="1" bottom="1" header="0.5" footer="0.5"/>
  <pageSetup paperSize="9" scale="86" orientation="landscape" verticalDpi="360" r:id="rId1"/>
  <headerFooter alignWithMargins="0">
    <oddHeader>&amp;C&amp;"Arial,Bold"&amp;20&amp;A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CB5 Carpets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2011-04-11T18:48:42Z</dcterms:created>
  <dcterms:modified xsi:type="dcterms:W3CDTF">2011-04-13T08:48:39Z</dcterms:modified>
</cp:coreProperties>
</file>