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5300" windowHeight="8835" tabRatio="706" activeTab="6"/>
  </bookViews>
  <sheets>
    <sheet name="Guideline" sheetId="1" r:id="rId1"/>
    <sheet name="F1-database" sheetId="2" r:id="rId2"/>
    <sheet name="F2 Daily Milk Price" sheetId="3" r:id="rId3"/>
    <sheet name="F2-database" sheetId="4" r:id="rId4"/>
    <sheet name="F41-Price FP" sheetId="5" r:id="rId5"/>
    <sheet name="F42-Price RMI" sheetId="6" r:id="rId6"/>
    <sheet name="F4-CB3" sheetId="7" r:id="rId7"/>
    <sheet name="F45-Database" sheetId="8" r:id="rId8"/>
    <sheet name="F6-Utilities" sheetId="9" r:id="rId9"/>
  </sheets>
  <externalReferences>
    <externalReference r:id="rId12"/>
  </externalReferences>
  <definedNames>
    <definedName name="CB_Print_1">'F4-CB3'!$B$2:$AC$113</definedName>
    <definedName name="CB_Print_2">'F4-CB3'!$I$123:$Z$192</definedName>
    <definedName name="Day" localSheetId="2">#REF!</definedName>
    <definedName name="Day">#REF!</definedName>
  </definedNames>
  <calcPr fullCalcOnLoad="1"/>
</workbook>
</file>

<file path=xl/comments3.xml><?xml version="1.0" encoding="utf-8"?>
<comments xmlns="http://schemas.openxmlformats.org/spreadsheetml/2006/main">
  <authors>
    <author>Olivier van Lieshout</author>
  </authors>
  <commentList>
    <comment ref="H4" authorId="0">
      <text>
        <r>
          <rPr>
            <b/>
            <sz val="8"/>
            <rFont val="Tahoma"/>
            <family val="0"/>
          </rPr>
          <t>Olivier van Lieshout:</t>
        </r>
        <r>
          <rPr>
            <sz val="8"/>
            <rFont val="Tahoma"/>
            <family val="0"/>
          </rPr>
          <t xml:space="preserve">
Enter the value of the partya (column P) divided by the liters of the partya</t>
        </r>
      </text>
    </comment>
    <comment ref="O8" authorId="0">
      <text>
        <r>
          <rPr>
            <b/>
            <sz val="8"/>
            <rFont val="Tahoma"/>
            <family val="0"/>
          </rPr>
          <t>Olivier van Lieshout:</t>
        </r>
        <r>
          <rPr>
            <sz val="8"/>
            <rFont val="Tahoma"/>
            <family val="0"/>
          </rPr>
          <t xml:space="preserve">
Enter sum of kg fat in partya (column L)</t>
        </r>
      </text>
    </comment>
    <comment ref="D7" authorId="0">
      <text>
        <r>
          <rPr>
            <b/>
            <sz val="8"/>
            <rFont val="Tahoma"/>
            <family val="0"/>
          </rPr>
          <t>Olivier van Lieshout:</t>
        </r>
        <r>
          <rPr>
            <sz val="8"/>
            <rFont val="Tahoma"/>
            <family val="0"/>
          </rPr>
          <t xml:space="preserve">
enter sum of liters milk in partya (column F)</t>
        </r>
      </text>
    </comment>
    <comment ref="F7" authorId="0">
      <text>
        <r>
          <rPr>
            <b/>
            <sz val="8"/>
            <rFont val="Tahoma"/>
            <family val="0"/>
          </rPr>
          <t>Olivier van Lieshout:</t>
        </r>
        <r>
          <rPr>
            <sz val="8"/>
            <rFont val="Tahoma"/>
            <family val="0"/>
          </rPr>
          <t xml:space="preserve">
enter weight of milk in kg in partya (column J)</t>
        </r>
      </text>
    </comment>
  </commentList>
</comments>
</file>

<file path=xl/comments5.xml><?xml version="1.0" encoding="utf-8"?>
<comments xmlns="http://schemas.openxmlformats.org/spreadsheetml/2006/main">
  <authors>
    <author>Olivier van Lieshout</author>
  </authors>
  <commentList>
    <comment ref="C2" authorId="0">
      <text>
        <r>
          <rPr>
            <b/>
            <sz val="8"/>
            <rFont val="Tahoma"/>
            <family val="0"/>
          </rPr>
          <t>Olivier van Lieshout:</t>
        </r>
        <r>
          <rPr>
            <sz val="8"/>
            <rFont val="Tahoma"/>
            <family val="0"/>
          </rPr>
          <t xml:space="preserve">
To be verified by Nurul</t>
        </r>
      </text>
    </comment>
    <comment ref="G2" authorId="0">
      <text>
        <r>
          <rPr>
            <b/>
            <sz val="8"/>
            <rFont val="Tahoma"/>
            <family val="0"/>
          </rPr>
          <t>Olivier van Lieshout:</t>
        </r>
        <r>
          <rPr>
            <sz val="8"/>
            <rFont val="Tahoma"/>
            <family val="0"/>
          </rPr>
          <t xml:space="preserve">
To be completed by Rofiq, Accounts</t>
        </r>
      </text>
    </comment>
    <comment ref="D29" authorId="0">
      <text>
        <r>
          <rPr>
            <b/>
            <sz val="8"/>
            <rFont val="Tahoma"/>
            <family val="0"/>
          </rPr>
          <t>Olivier van Lieshout:</t>
        </r>
        <r>
          <rPr>
            <sz val="8"/>
            <rFont val="Tahoma"/>
            <family val="0"/>
          </rPr>
          <t xml:space="preserve">
DO NOT REMOVE !!</t>
        </r>
      </text>
    </comment>
  </commentList>
</comments>
</file>

<file path=xl/comments6.xml><?xml version="1.0" encoding="utf-8"?>
<comments xmlns="http://schemas.openxmlformats.org/spreadsheetml/2006/main">
  <authors>
    <author>Olivier van Lieshout</author>
  </authors>
  <commentList>
    <comment ref="E2" authorId="0">
      <text>
        <r>
          <rPr>
            <b/>
            <sz val="8"/>
            <rFont val="Tahoma"/>
            <family val="0"/>
          </rPr>
          <t>Olivier van Lieshout:</t>
        </r>
        <r>
          <rPr>
            <sz val="8"/>
            <rFont val="Tahoma"/>
            <family val="0"/>
          </rPr>
          <t xml:space="preserve">
To be completed by Nurul</t>
        </r>
      </text>
    </comment>
    <comment ref="C88" authorId="0">
      <text>
        <r>
          <rPr>
            <b/>
            <sz val="8"/>
            <rFont val="Tahoma"/>
            <family val="0"/>
          </rPr>
          <t>Olivier van Lieshout:</t>
        </r>
        <r>
          <rPr>
            <sz val="8"/>
            <rFont val="Tahoma"/>
            <family val="0"/>
          </rPr>
          <t xml:space="preserve">
DO NOT REMOVE !!</t>
        </r>
      </text>
    </comment>
  </commentList>
</comments>
</file>

<file path=xl/comments7.xml><?xml version="1.0" encoding="utf-8"?>
<comments xmlns="http://schemas.openxmlformats.org/spreadsheetml/2006/main">
  <authors>
    <author>Olivier van Lieshout</author>
  </authors>
  <commentList>
    <comment ref="I8" authorId="0">
      <text>
        <r>
          <rPr>
            <b/>
            <sz val="8"/>
            <rFont val="Tahoma"/>
            <family val="0"/>
          </rPr>
          <t>Olivier van Lieshout:</t>
        </r>
        <r>
          <rPr>
            <sz val="8"/>
            <rFont val="Tahoma"/>
            <family val="0"/>
          </rPr>
          <t xml:space="preserve">
These can be (un)grouped. I suggest that all columns which have no product that day are hidden.</t>
        </r>
      </text>
    </comment>
    <comment ref="F122" authorId="0">
      <text>
        <r>
          <rPr>
            <b/>
            <sz val="8"/>
            <rFont val="Tahoma"/>
            <family val="0"/>
          </rPr>
          <t>Olivier van Lieshout: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0"/>
            <rFont val="Tahoma"/>
            <family val="2"/>
          </rPr>
          <t>I defined a range (F5): CB_Print2. At the end of each day, this must be selected, then the columns must be: Copy, Paste Special, Values &amp; Number Formats, Transpose into the F45-Database</t>
        </r>
      </text>
    </comment>
    <comment ref="C2" authorId="0">
      <text>
        <r>
          <rPr>
            <b/>
            <sz val="8"/>
            <rFont val="Tahoma"/>
            <family val="0"/>
          </rPr>
          <t>Olivier van Lieshout: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This form is protected (no password) and only cells with blue text can be used for data entry</t>
        </r>
      </text>
    </comment>
    <comment ref="B7" authorId="0">
      <text>
        <r>
          <rPr>
            <b/>
            <sz val="8"/>
            <rFont val="Tahoma"/>
            <family val="0"/>
          </rPr>
          <t>Olivier van Lieshout: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Use this same sheet every day!!</t>
        </r>
      </text>
    </comment>
  </commentList>
</comments>
</file>

<file path=xl/comments8.xml><?xml version="1.0" encoding="utf-8"?>
<comments xmlns="http://schemas.openxmlformats.org/spreadsheetml/2006/main">
  <authors>
    <author>Olivier van Lieshout</author>
  </authors>
  <commentList>
    <comment ref="B5" authorId="0">
      <text>
        <r>
          <rPr>
            <b/>
            <sz val="8"/>
            <rFont val="Tahoma"/>
            <family val="0"/>
          </rPr>
          <t>Olivier van Lieshout:</t>
        </r>
        <r>
          <rPr>
            <sz val="8"/>
            <rFont val="Tahoma"/>
            <family val="0"/>
          </rPr>
          <t xml:space="preserve">
Correct date must be added manually after receiving the copied data from the F3 form (see Comment in Cell K7)</t>
        </r>
      </text>
    </comment>
    <comment ref="C6" authorId="0">
      <text>
        <r>
          <rPr>
            <b/>
            <sz val="8"/>
            <rFont val="Tahoma"/>
            <family val="0"/>
          </rPr>
          <t>Olivier van Lieshout:</t>
        </r>
        <r>
          <rPr>
            <sz val="8"/>
            <rFont val="Tahoma"/>
            <family val="0"/>
          </rPr>
          <t xml:space="preserve">
Put the pointer to the first empty cell in column C, the Paste Special | Values and number formats | Transpose</t>
        </r>
      </text>
    </comment>
  </commentList>
</comments>
</file>

<file path=xl/sharedStrings.xml><?xml version="1.0" encoding="utf-8"?>
<sst xmlns="http://schemas.openxmlformats.org/spreadsheetml/2006/main" count="807" uniqueCount="403">
  <si>
    <t>№</t>
  </si>
  <si>
    <t>утро, вечер</t>
  </si>
  <si>
    <t>неделя</t>
  </si>
  <si>
    <t>Наименование поставщика</t>
  </si>
  <si>
    <t>№ партии</t>
  </si>
  <si>
    <t>t˚С</t>
  </si>
  <si>
    <t>week</t>
  </si>
  <si>
    <t>Name of supplier</t>
  </si>
  <si>
    <t>pH</t>
  </si>
  <si>
    <t>Кол-во</t>
  </si>
  <si>
    <t>Основное сырье</t>
  </si>
  <si>
    <t>RM1</t>
  </si>
  <si>
    <t>VC1</t>
  </si>
  <si>
    <t>RM2</t>
  </si>
  <si>
    <t>RM3</t>
  </si>
  <si>
    <t>INGR1</t>
  </si>
  <si>
    <t>INGR2</t>
  </si>
  <si>
    <t>INGR3</t>
  </si>
  <si>
    <t>INGR4</t>
  </si>
  <si>
    <t>INGR5</t>
  </si>
  <si>
    <t>INGR6</t>
  </si>
  <si>
    <t>INGR7</t>
  </si>
  <si>
    <t>INGR8</t>
  </si>
  <si>
    <t>INGR9</t>
  </si>
  <si>
    <t>VC2</t>
  </si>
  <si>
    <t>PACK1</t>
  </si>
  <si>
    <t>VC3</t>
  </si>
  <si>
    <t>PACK2</t>
  </si>
  <si>
    <t>PACK3</t>
  </si>
  <si>
    <t>PACK4</t>
  </si>
  <si>
    <t>PACK5</t>
  </si>
  <si>
    <t>PACK6</t>
  </si>
  <si>
    <t>PACK7</t>
  </si>
  <si>
    <t>НАЗВАНИЕ КОМПАНИИ - СИСТЕМА ОПЕРАЦИОННОГО МОНИТОРИНГА CIGAR BOX</t>
  </si>
  <si>
    <t>F4</t>
  </si>
  <si>
    <t>1/1</t>
  </si>
  <si>
    <t>Дата:</t>
  </si>
  <si>
    <t>Ltr</t>
  </si>
  <si>
    <t>Стоимость единицы</t>
  </si>
  <si>
    <t>Общая стоимость единиц</t>
  </si>
  <si>
    <t>weight raw material</t>
  </si>
  <si>
    <t>weight finished product</t>
  </si>
  <si>
    <t>weight gain (loss) in kg</t>
  </si>
  <si>
    <t>TOTAL</t>
  </si>
  <si>
    <t>Объем пр-ва %</t>
  </si>
  <si>
    <t>P (EXW Завод) за кг.</t>
  </si>
  <si>
    <t>Стоимость производства (EXW)</t>
  </si>
  <si>
    <t>Стоимость первого сырья</t>
  </si>
  <si>
    <t>Стоимость второго сырья</t>
  </si>
  <si>
    <t>Стоимость других ингредиентов</t>
  </si>
  <si>
    <t>Стоимость расходных материалов</t>
  </si>
  <si>
    <t>Стоимость химикатов</t>
  </si>
  <si>
    <t>Стоимость коммунальных расходов</t>
  </si>
  <si>
    <t>Стоимость сдельного труда</t>
  </si>
  <si>
    <t>Стоимость основной упаковки</t>
  </si>
  <si>
    <t>Стоимость дополнительной упаковки</t>
  </si>
  <si>
    <t>Стоимость вспомогательной упаковки</t>
  </si>
  <si>
    <t>VC</t>
  </si>
  <si>
    <t>Валовая Маржа</t>
  </si>
  <si>
    <t>Валовая Маржа %</t>
  </si>
  <si>
    <t>Вклад %</t>
  </si>
  <si>
    <t>Всего дневные накладные расходы</t>
  </si>
  <si>
    <t>Дневной вклад</t>
  </si>
  <si>
    <t>Стоимость производства, переменные затраты, маржа и вклад/контрибуция за кг.</t>
  </si>
  <si>
    <t>Стоимость сырья и ингредиентов, переработки и упаковки в % от общих Переменных Затрат VC</t>
  </si>
  <si>
    <t>F45 - БАЗА ДАННЫХ ГОТОВОЙ ПРОДУКЦИИ</t>
  </si>
  <si>
    <t>Название готовой продукта</t>
  </si>
  <si>
    <t>F9 - Все другие ежедн. Расходы</t>
  </si>
  <si>
    <t>F7 - Транспорт</t>
  </si>
  <si>
    <t>FORM 6 _ TYPE 1 (UTILITIES)</t>
  </si>
  <si>
    <t>Price per m3</t>
  </si>
  <si>
    <t>DIESEL LITERS</t>
  </si>
  <si>
    <t>READING WATER</t>
  </si>
  <si>
    <t>Date</t>
  </si>
  <si>
    <t>Reading previous day</t>
  </si>
  <si>
    <t>Reading today</t>
  </si>
  <si>
    <t>Use in kWh</t>
  </si>
  <si>
    <t>Amount per day</t>
  </si>
  <si>
    <t>Liters bought</t>
  </si>
  <si>
    <t>Price per liter</t>
  </si>
  <si>
    <t>Cost in TJS</t>
  </si>
  <si>
    <t>Use in m3 per day</t>
  </si>
  <si>
    <t>Price</t>
  </si>
  <si>
    <t>Цена (сырье, с доставкой)</t>
  </si>
  <si>
    <t>Коэффициент переработки</t>
  </si>
  <si>
    <t>Fat %</t>
  </si>
  <si>
    <t>Date of delivery</t>
  </si>
  <si>
    <t>Дата приемки</t>
  </si>
  <si>
    <t>Q-ty in liter</t>
  </si>
  <si>
    <t>Fat kg</t>
  </si>
  <si>
    <t>Milk kg</t>
  </si>
  <si>
    <t>COMO%</t>
  </si>
  <si>
    <t>Standard price</t>
  </si>
  <si>
    <t>Calculated price</t>
  </si>
  <si>
    <t>volume in liters</t>
  </si>
  <si>
    <t>plotnest</t>
  </si>
  <si>
    <t>weight in kg</t>
  </si>
  <si>
    <t>price /kg</t>
  </si>
  <si>
    <t>value raw milk</t>
  </si>
  <si>
    <t>value raw milk %</t>
  </si>
  <si>
    <t>non-fat kg</t>
  </si>
  <si>
    <t>value non-fat</t>
  </si>
  <si>
    <t>% fat</t>
  </si>
  <si>
    <t>kg fat</t>
  </si>
  <si>
    <t>value fat 99.9%</t>
  </si>
  <si>
    <t>prices per kg</t>
  </si>
  <si>
    <t>skimmed milk</t>
  </si>
  <si>
    <t>slivki / cream</t>
  </si>
  <si>
    <t>Raw milk</t>
  </si>
  <si>
    <t>zjirnest moloko</t>
  </si>
  <si>
    <t>plotnest moloko</t>
  </si>
  <si>
    <t>partya</t>
  </si>
  <si>
    <t>Steps</t>
  </si>
  <si>
    <t>change yellow boxes, if red lights on</t>
  </si>
  <si>
    <t>kg fat = red, then change volume skimmed milk</t>
  </si>
  <si>
    <t>value raw milk = red, then change 'price' non-fat</t>
  </si>
  <si>
    <t>price/kg = real cost of raw milk in each product</t>
  </si>
  <si>
    <t>divide VC2 among products according to value raw milk %</t>
  </si>
  <si>
    <t>FORM 2 - DAILY MILK PRICE</t>
  </si>
  <si>
    <t>RAW MILK</t>
  </si>
  <si>
    <t>SKIMMED MILK</t>
  </si>
  <si>
    <t>SLIVKI</t>
  </si>
  <si>
    <t>LOSSES SLIVKI</t>
  </si>
  <si>
    <t>F1
Liters RM</t>
  </si>
  <si>
    <t>F1
Partya</t>
  </si>
  <si>
    <t>F1
Fat % RM</t>
  </si>
  <si>
    <t>F1
Price RM</t>
  </si>
  <si>
    <t>F2
Liters</t>
  </si>
  <si>
    <t>F2
density %</t>
  </si>
  <si>
    <t>F2
fat %</t>
  </si>
  <si>
    <t>calculated daily price</t>
  </si>
  <si>
    <t>liters</t>
  </si>
  <si>
    <t>density %</t>
  </si>
  <si>
    <t>fat %</t>
  </si>
  <si>
    <t>price fat</t>
  </si>
  <si>
    <t>kg calculated</t>
  </si>
  <si>
    <t>kg weighed</t>
  </si>
  <si>
    <t>difference kg</t>
  </si>
  <si>
    <t>difference %</t>
  </si>
  <si>
    <t>Instruction</t>
  </si>
  <si>
    <t>make calculations in sheet F2 Daily Milk Price</t>
  </si>
  <si>
    <t>add actual weight slivki produced in column P</t>
  </si>
  <si>
    <t>copy paste special values and number formats</t>
  </si>
  <si>
    <t>fsio</t>
  </si>
  <si>
    <r>
      <t xml:space="preserve">check 9 blue parameters; </t>
    </r>
    <r>
      <rPr>
        <b/>
        <sz val="10"/>
        <rFont val="Arial"/>
        <family val="2"/>
      </rPr>
      <t>measure raw milk</t>
    </r>
    <r>
      <rPr>
        <sz val="10"/>
        <rFont val="Arial"/>
        <family val="0"/>
      </rPr>
      <t xml:space="preserve">; </t>
    </r>
    <r>
      <rPr>
        <b/>
        <sz val="10"/>
        <rFont val="Arial"/>
        <family val="2"/>
      </rPr>
      <t>measure skimmed milk</t>
    </r>
    <r>
      <rPr>
        <sz val="10"/>
        <rFont val="Arial"/>
        <family val="0"/>
      </rPr>
      <t>; measure slivki</t>
    </r>
  </si>
  <si>
    <t>enter from F1 database (sum of the partya)</t>
  </si>
  <si>
    <t>enter from laboratory form</t>
  </si>
  <si>
    <t>Value</t>
  </si>
  <si>
    <t>price of milk fat (99.9%) in the free market</t>
  </si>
  <si>
    <t>SNF %</t>
  </si>
  <si>
    <t>Plotnest</t>
  </si>
  <si>
    <t>Moloko</t>
  </si>
  <si>
    <t>Zhyr %</t>
  </si>
  <si>
    <t>Density CLR</t>
  </si>
  <si>
    <t>piece</t>
  </si>
  <si>
    <t>PACK8</t>
  </si>
  <si>
    <t>ELECTRICITY READING METER 1</t>
  </si>
  <si>
    <t>kg</t>
  </si>
  <si>
    <t>processing ratio</t>
  </si>
  <si>
    <t>F2 
Kg</t>
  </si>
  <si>
    <t>PACK9</t>
  </si>
  <si>
    <t>PACK10</t>
  </si>
  <si>
    <t>PACK11</t>
  </si>
  <si>
    <t>PACK12</t>
  </si>
  <si>
    <t>INGR10</t>
  </si>
  <si>
    <t>INGR11</t>
  </si>
  <si>
    <t>INGR12</t>
  </si>
  <si>
    <t>Guideline to CB3 - Cigar Box Operational Monitoring System</t>
  </si>
  <si>
    <t>Note</t>
  </si>
  <si>
    <t>Link to F4</t>
  </si>
  <si>
    <t>Importance</t>
  </si>
  <si>
    <t>Type of form</t>
  </si>
  <si>
    <t>Frequency</t>
  </si>
  <si>
    <t>Responsible</t>
  </si>
  <si>
    <t>Purpose</t>
  </si>
  <si>
    <t>F1</t>
  </si>
  <si>
    <t>Raw Material Intake</t>
  </si>
  <si>
    <t>must have</t>
  </si>
  <si>
    <t>list</t>
  </si>
  <si>
    <t>daily</t>
  </si>
  <si>
    <t>procurement</t>
  </si>
  <si>
    <t>control over raw material intake</t>
  </si>
  <si>
    <t>F2</t>
  </si>
  <si>
    <t>Raw Material Price</t>
  </si>
  <si>
    <t>2, 3</t>
  </si>
  <si>
    <t>cells F14-16</t>
  </si>
  <si>
    <t>must have, if</t>
  </si>
  <si>
    <t>matrix</t>
  </si>
  <si>
    <t>daily calculation of purchase price of raw material</t>
  </si>
  <si>
    <t>production</t>
  </si>
  <si>
    <t>Finished Products Production Sheet</t>
  </si>
  <si>
    <t>technological analysis; cost price calaculation</t>
  </si>
  <si>
    <t>F41</t>
  </si>
  <si>
    <t>Ingredient prices</t>
  </si>
  <si>
    <t>column F</t>
  </si>
  <si>
    <t>preferably</t>
  </si>
  <si>
    <t>when needed</t>
  </si>
  <si>
    <t>bookkeeping</t>
  </si>
  <si>
    <t>F42</t>
  </si>
  <si>
    <t>Finished product prices</t>
  </si>
  <si>
    <t>row 122</t>
  </si>
  <si>
    <t>F5</t>
  </si>
  <si>
    <t>Labor Cost</t>
  </si>
  <si>
    <t>cell E7</t>
  </si>
  <si>
    <t>F6</t>
  </si>
  <si>
    <t>Utilities Cost</t>
  </si>
  <si>
    <t>cell E8</t>
  </si>
  <si>
    <t>engineering</t>
  </si>
  <si>
    <t>F7</t>
  </si>
  <si>
    <t>Transportation Cost</t>
  </si>
  <si>
    <t>cell E9</t>
  </si>
  <si>
    <t>preferably, if</t>
  </si>
  <si>
    <t>transport</t>
  </si>
  <si>
    <t>F8</t>
  </si>
  <si>
    <t>Repairs and Maintenance Cost</t>
  </si>
  <si>
    <t>cell E10</t>
  </si>
  <si>
    <t>F9</t>
  </si>
  <si>
    <t>All Other Expenses</t>
  </si>
  <si>
    <t>cell E11</t>
  </si>
  <si>
    <t>Raw material intake database</t>
  </si>
  <si>
    <t>CB3 analysist</t>
  </si>
  <si>
    <t>F21</t>
  </si>
  <si>
    <t>Raw material price and quality control database</t>
  </si>
  <si>
    <t>F45</t>
  </si>
  <si>
    <t>Finished products database</t>
  </si>
  <si>
    <t>Notes</t>
  </si>
  <si>
    <t>F2, this form is a matrix with automatic links to F21 database; the calculated daily prices are hand-filled in F4, cells F14, F15, F16</t>
  </si>
  <si>
    <t>F3; this form is a matrix and must be copied and transposed in F31 database</t>
  </si>
  <si>
    <r>
      <t xml:space="preserve">Overview of main </t>
    </r>
    <r>
      <rPr>
        <i/>
        <u val="single"/>
        <sz val="10"/>
        <rFont val="Arial"/>
        <family val="2"/>
      </rPr>
      <t>data collection</t>
    </r>
    <r>
      <rPr>
        <i/>
        <sz val="10"/>
        <rFont val="Arial"/>
        <family val="2"/>
      </rPr>
      <t xml:space="preserve"> sheets</t>
    </r>
  </si>
  <si>
    <r>
      <t xml:space="preserve">Overview of </t>
    </r>
    <r>
      <rPr>
        <i/>
        <u val="single"/>
        <sz val="10"/>
        <rFont val="Arial"/>
        <family val="2"/>
      </rPr>
      <t>F4 support</t>
    </r>
    <r>
      <rPr>
        <i/>
        <sz val="10"/>
        <rFont val="Arial"/>
        <family val="2"/>
      </rPr>
      <t xml:space="preserve"> sheets</t>
    </r>
  </si>
  <si>
    <r>
      <t xml:space="preserve">Overview of </t>
    </r>
    <r>
      <rPr>
        <i/>
        <u val="single"/>
        <sz val="10"/>
        <rFont val="Arial"/>
        <family val="2"/>
      </rPr>
      <t>database</t>
    </r>
    <r>
      <rPr>
        <i/>
        <sz val="10"/>
        <rFont val="Arial"/>
        <family val="2"/>
      </rPr>
      <t xml:space="preserve"> sheets</t>
    </r>
  </si>
  <si>
    <r>
      <t xml:space="preserve">F1; this form is </t>
    </r>
    <r>
      <rPr>
        <u val="single"/>
        <sz val="10"/>
        <rFont val="Arial"/>
        <family val="2"/>
      </rPr>
      <t>always</t>
    </r>
    <r>
      <rPr>
        <sz val="10"/>
        <rFont val="Arial"/>
        <family val="0"/>
      </rPr>
      <t xml:space="preserve"> used; it is a list, therefore it is used directly as a database</t>
    </r>
  </si>
  <si>
    <r>
      <t xml:space="preserve">F2; this form is </t>
    </r>
    <r>
      <rPr>
        <u val="single"/>
        <sz val="10"/>
        <rFont val="Arial"/>
        <family val="2"/>
      </rPr>
      <t>exclusively</t>
    </r>
    <r>
      <rPr>
        <sz val="10"/>
        <rFont val="Arial"/>
        <family val="0"/>
      </rPr>
      <t xml:space="preserve"> used if part of the raw material is extracted and the remainder is used for a different product (e.g. oil and cake)</t>
    </r>
  </si>
  <si>
    <r>
      <t xml:space="preserve">F4; this form is </t>
    </r>
    <r>
      <rPr>
        <u val="single"/>
        <sz val="10"/>
        <rFont val="Arial"/>
        <family val="2"/>
      </rPr>
      <t>always</t>
    </r>
    <r>
      <rPr>
        <sz val="10"/>
        <rFont val="Arial"/>
        <family val="0"/>
      </rPr>
      <t xml:space="preserve"> used; it is a matrix and must be copied and transposed in F45 database</t>
    </r>
  </si>
  <si>
    <r>
      <t xml:space="preserve">F41, F42; these forms are </t>
    </r>
    <r>
      <rPr>
        <u val="single"/>
        <sz val="10"/>
        <rFont val="Arial"/>
        <family val="2"/>
      </rPr>
      <t>preferably</t>
    </r>
    <r>
      <rPr>
        <sz val="10"/>
        <rFont val="Arial"/>
        <family val="2"/>
      </rPr>
      <t xml:space="preserve"> used; they are connected to F4 by lookup tables</t>
    </r>
  </si>
  <si>
    <r>
      <t xml:space="preserve">F5, F6; these forms are </t>
    </r>
    <r>
      <rPr>
        <u val="single"/>
        <sz val="10"/>
        <rFont val="Arial"/>
        <family val="2"/>
      </rPr>
      <t>preferably</t>
    </r>
    <r>
      <rPr>
        <sz val="10"/>
        <rFont val="Arial"/>
        <family val="2"/>
      </rPr>
      <t xml:space="preserve"> used; the daily costs are hand filled into F4, cells E7 and E8</t>
    </r>
  </si>
  <si>
    <r>
      <t xml:space="preserve">F7, F8; these forms are </t>
    </r>
    <r>
      <rPr>
        <u val="single"/>
        <sz val="10"/>
        <rFont val="Arial"/>
        <family val="2"/>
      </rPr>
      <t>preferably</t>
    </r>
    <r>
      <rPr>
        <sz val="10"/>
        <rFont val="Arial"/>
        <family val="0"/>
      </rPr>
      <t xml:space="preserve"> used, if the daily amounts are relevant; otherwise add costs to F9; the daily costs are hand filled into F4, cells E9, E10</t>
    </r>
  </si>
  <si>
    <r>
      <t xml:space="preserve">F9; this form is </t>
    </r>
    <r>
      <rPr>
        <u val="single"/>
        <sz val="10"/>
        <rFont val="Arial"/>
        <family val="2"/>
      </rPr>
      <t>preferably</t>
    </r>
    <r>
      <rPr>
        <sz val="10"/>
        <rFont val="Arial"/>
        <family val="2"/>
      </rPr>
      <t xml:space="preserve"> used; the daily cost is hand filled into F4, cell E11</t>
    </r>
  </si>
  <si>
    <t>F5 - Labor cost</t>
  </si>
  <si>
    <t>F8 - Spares and maintenance</t>
  </si>
  <si>
    <t>F9 - Other costs</t>
  </si>
  <si>
    <t>F4 - PRODUCTION COST</t>
  </si>
  <si>
    <t>CB3 Operational Monitoring System</t>
  </si>
  <si>
    <t>Version</t>
  </si>
  <si>
    <t>page</t>
  </si>
  <si>
    <t>Finished product</t>
  </si>
  <si>
    <t>Unit</t>
  </si>
  <si>
    <t>Unit of production</t>
  </si>
  <si>
    <t>Price EXW without VAT</t>
  </si>
  <si>
    <t>Kg produced</t>
  </si>
  <si>
    <t>Kg produced %</t>
  </si>
  <si>
    <t>Opening stock</t>
  </si>
  <si>
    <t>Closing stock</t>
  </si>
  <si>
    <r>
      <t xml:space="preserve">Note: figures in </t>
    </r>
    <r>
      <rPr>
        <b/>
        <i/>
        <sz val="10"/>
        <color indexed="12"/>
        <rFont val="Arial"/>
        <family val="2"/>
      </rPr>
      <t>blue</t>
    </r>
    <r>
      <rPr>
        <i/>
        <sz val="10"/>
        <rFont val="Arial"/>
        <family val="2"/>
      </rPr>
      <t xml:space="preserve"> are assumptions; figures in </t>
    </r>
    <r>
      <rPr>
        <b/>
        <i/>
        <sz val="10"/>
        <color indexed="14"/>
        <rFont val="Arial"/>
        <family val="2"/>
      </rPr>
      <t>pink</t>
    </r>
    <r>
      <rPr>
        <i/>
        <sz val="10"/>
        <rFont val="Arial"/>
        <family val="2"/>
      </rPr>
      <t xml:space="preserve"> are calculated in another sheet; figures in </t>
    </r>
    <r>
      <rPr>
        <b/>
        <i/>
        <sz val="10"/>
        <rFont val="Arial"/>
        <family val="2"/>
      </rPr>
      <t>black</t>
    </r>
    <r>
      <rPr>
        <i/>
        <sz val="10"/>
        <rFont val="Arial"/>
        <family val="2"/>
      </rPr>
      <t xml:space="preserve"> are formulas</t>
    </r>
  </si>
  <si>
    <t>Nbr</t>
  </si>
  <si>
    <t>Input</t>
  </si>
  <si>
    <t>Units used</t>
  </si>
  <si>
    <t>Loss</t>
  </si>
  <si>
    <t>% Loss</t>
  </si>
  <si>
    <t>Total units</t>
  </si>
  <si>
    <t>Total kg</t>
  </si>
  <si>
    <t>Production value,
Variable cost, and
Margins per day</t>
  </si>
  <si>
    <t>Production volume %</t>
  </si>
  <si>
    <t xml:space="preserve">P (EXW) </t>
  </si>
  <si>
    <t>Sales value (EXW)</t>
  </si>
  <si>
    <t>CONSUMABLES1</t>
  </si>
  <si>
    <t>CONSUMABLES2</t>
  </si>
  <si>
    <t>Number</t>
  </si>
  <si>
    <t>Category of input</t>
  </si>
  <si>
    <t>Input name</t>
  </si>
  <si>
    <t>Price per unit excl VAT</t>
  </si>
  <si>
    <t>CONSUMABLES3</t>
  </si>
  <si>
    <t>CONSUMABLES4</t>
  </si>
  <si>
    <t>CONSUMABLES5</t>
  </si>
  <si>
    <t>Consumables</t>
  </si>
  <si>
    <t>PRIMARYPACK10</t>
  </si>
  <si>
    <t>PRIMARYPACK11</t>
  </si>
  <si>
    <t>PRIMARYPACK12</t>
  </si>
  <si>
    <t>PACK13</t>
  </si>
  <si>
    <t>VC4</t>
  </si>
  <si>
    <t>SECONDARYPACK13</t>
  </si>
  <si>
    <t>PACK14</t>
  </si>
  <si>
    <t>SECONDARYPACK14</t>
  </si>
  <si>
    <t>PACK15</t>
  </si>
  <si>
    <t>SECONDARYPACK15</t>
  </si>
  <si>
    <t>VC5</t>
  </si>
  <si>
    <t>PACK16</t>
  </si>
  <si>
    <t>VC6</t>
  </si>
  <si>
    <t>PACK17</t>
  </si>
  <si>
    <t>VC7</t>
  </si>
  <si>
    <t>PACK18</t>
  </si>
  <si>
    <t>VC8</t>
  </si>
  <si>
    <t>PACK19</t>
  </si>
  <si>
    <t>VC9</t>
  </si>
  <si>
    <t>PACK20</t>
  </si>
  <si>
    <t>VC10</t>
  </si>
  <si>
    <t>PACK21</t>
  </si>
  <si>
    <t>VC11</t>
  </si>
  <si>
    <t>PACK22</t>
  </si>
  <si>
    <t>VC12</t>
  </si>
  <si>
    <t>PACK23</t>
  </si>
  <si>
    <t>VC13</t>
  </si>
  <si>
    <t>PACK24</t>
  </si>
  <si>
    <t>VC14</t>
  </si>
  <si>
    <t>PACK25</t>
  </si>
  <si>
    <t>VC15</t>
  </si>
  <si>
    <t>PACK26</t>
  </si>
  <si>
    <t>VC16</t>
  </si>
  <si>
    <t>PACK27</t>
  </si>
  <si>
    <t>VC17</t>
  </si>
  <si>
    <t>SECONDARYPACK2</t>
  </si>
  <si>
    <t>SECONDARYPACK3</t>
  </si>
  <si>
    <t>SECONDARYPACK4</t>
  </si>
  <si>
    <t>SECONDARYPACK5</t>
  </si>
  <si>
    <t>SECONDARYPACK6</t>
  </si>
  <si>
    <t>SECONDARYPACK7</t>
  </si>
  <si>
    <t>SECONDARYPACK8</t>
  </si>
  <si>
    <t>SECONDARYPACK9</t>
  </si>
  <si>
    <t>SECONDARYPACK10</t>
  </si>
  <si>
    <t>SECONDARYPACK11</t>
  </si>
  <si>
    <t>SECONDARYPACK12</t>
  </si>
  <si>
    <t>Gross margin</t>
  </si>
  <si>
    <t>Margin</t>
  </si>
  <si>
    <t>Margin %</t>
  </si>
  <si>
    <t>Contribution %</t>
  </si>
  <si>
    <t>Production value,
Variable cost, and
Margins per kg</t>
  </si>
  <si>
    <t>Sales price EXW</t>
  </si>
  <si>
    <t>Average raw material price</t>
  </si>
  <si>
    <t>Processing ratio</t>
  </si>
  <si>
    <t>Cost of primary raw material</t>
  </si>
  <si>
    <t>Cost of secondary raw material</t>
  </si>
  <si>
    <t>Cost of ingredients</t>
  </si>
  <si>
    <t>Cost primary packaging</t>
  </si>
  <si>
    <t>Cost secondary packaging</t>
  </si>
  <si>
    <t>Cost auxillliary packaging</t>
  </si>
  <si>
    <t>F6 - Utilities cost</t>
  </si>
  <si>
    <t>F7 - Transport cost</t>
  </si>
  <si>
    <t>F7 + F9 cost</t>
  </si>
  <si>
    <t>Daily contribution</t>
  </si>
  <si>
    <t>Contribution per unit</t>
  </si>
  <si>
    <t>Variable cost components as % of VC</t>
  </si>
  <si>
    <t>Milk separated</t>
  </si>
  <si>
    <t>Incoming</t>
  </si>
  <si>
    <r>
      <t xml:space="preserve">Milk </t>
    </r>
    <r>
      <rPr>
        <b/>
        <u val="single"/>
        <sz val="10"/>
        <rFont val="Arial Cyr"/>
        <family val="0"/>
      </rPr>
      <t>not</t>
    </r>
    <r>
      <rPr>
        <b/>
        <sz val="10"/>
        <rFont val="Arial Cyr"/>
        <family val="0"/>
      </rPr>
      <t xml:space="preserve"> separated</t>
    </r>
  </si>
  <si>
    <t>Skimmed milk in liter</t>
  </si>
  <si>
    <t>Milk separated in liter</t>
  </si>
  <si>
    <t>Cream in kg</t>
  </si>
  <si>
    <t>Cream %</t>
  </si>
  <si>
    <t>Ilhom</t>
  </si>
  <si>
    <t>Mutalib</t>
  </si>
  <si>
    <t>Markazi</t>
  </si>
  <si>
    <t>CB3 FORM 1 - RAW MATERIAL INTAKE AND CONTROL FORM</t>
  </si>
  <si>
    <t>Batch code</t>
  </si>
  <si>
    <t>Time</t>
  </si>
  <si>
    <t>Price per unit without VAT</t>
  </si>
  <si>
    <t>Price per kg without VAT</t>
  </si>
  <si>
    <t>Finished Product 3, 150 g</t>
  </si>
  <si>
    <t>Dutch Cheese 45%, 150 g</t>
  </si>
  <si>
    <t>Dutch Cheese 45%, bulk kg</t>
  </si>
  <si>
    <t>Yogurt 7.5%, 250 g</t>
  </si>
  <si>
    <t>Finished Product 3, 500 g</t>
  </si>
  <si>
    <t>Finished Product 4, 400 g</t>
  </si>
  <si>
    <t>Finished Product 4, 1 lt PET</t>
  </si>
  <si>
    <t>Finished Product 5, 200 g</t>
  </si>
  <si>
    <t>Finished Product 6, 1lt PET</t>
  </si>
  <si>
    <t>Finished Product 6, 500g</t>
  </si>
  <si>
    <t>Raw milk (liters)</t>
  </si>
  <si>
    <t>Skimmed milk (lt)</t>
  </si>
  <si>
    <t>Cream 50% (kg)</t>
  </si>
  <si>
    <t>Ingredient 4 (kg)</t>
  </si>
  <si>
    <t>Ingredient 5</t>
  </si>
  <si>
    <t>Ingredient 6</t>
  </si>
  <si>
    <t>Ingredient 7</t>
  </si>
  <si>
    <t>Ingredient 8</t>
  </si>
  <si>
    <t>Pack, Dutch Cheese 45%, 150 g</t>
  </si>
  <si>
    <t>Pack, Yogurt 7.5%, 250 g</t>
  </si>
  <si>
    <t>Pack, Finished Product 3, 150 g</t>
  </si>
  <si>
    <t>Pack, Finished Product 3, 500 g</t>
  </si>
  <si>
    <t>Pack, Finished Product 4, 400 g</t>
  </si>
  <si>
    <t>Pack, Finished Product 4, 1 lt PET</t>
  </si>
  <si>
    <t>Pack, Finished Product 5, 200 g</t>
  </si>
  <si>
    <t>Pack, Finished Product 6, 500g</t>
  </si>
  <si>
    <t>Pack, Finished Product 6, 1lt PET</t>
  </si>
  <si>
    <t>SECONDARY CARTON BOX</t>
  </si>
  <si>
    <t>Unit weight in kg</t>
  </si>
  <si>
    <t>Category</t>
  </si>
  <si>
    <t>Pack, Dutch Cheese 45%, bulk</t>
  </si>
  <si>
    <t>Opening stock (units)</t>
  </si>
  <si>
    <t>Closing stock (units)</t>
  </si>
  <si>
    <t>Weight in kg</t>
  </si>
  <si>
    <t>Quantity produced in units</t>
  </si>
  <si>
    <t>Production in kg</t>
  </si>
  <si>
    <t>Opening stock in kg</t>
  </si>
  <si>
    <t>Distributed / sold in kg</t>
  </si>
  <si>
    <t>Returned unsold in kg</t>
  </si>
  <si>
    <t>Storage losses in kg</t>
  </si>
  <si>
    <t>Closing stock in kg</t>
  </si>
  <si>
    <t>F45 - DATABASE</t>
  </si>
  <si>
    <t>Distributed / sold (units)</t>
  </si>
  <si>
    <t xml:space="preserve">Returned unsold (units) </t>
  </si>
  <si>
    <t>Storage losses (units)</t>
  </si>
  <si>
    <t>Technological analysis</t>
  </si>
  <si>
    <t>weight loss %</t>
  </si>
</sst>
</file>

<file path=xl/styles.xml><?xml version="1.0" encoding="utf-8"?>
<styleSheet xmlns="http://schemas.openxmlformats.org/spreadsheetml/2006/main">
  <numFmts count="4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%"/>
    <numFmt numFmtId="170" formatCode="_-* #,##0_р_._-;\-* #,##0_р_._-;_-* &quot;-&quot;??_р_._-;_-@_-"/>
    <numFmt numFmtId="171" formatCode="_-* #,##0_-;\-* #,##0_-;_-* &quot;-&quot;??_-;_-@_-"/>
    <numFmt numFmtId="172" formatCode="_-* #,##0.000_р_._-;\-* #,##0.000_р_._-;_-* &quot;-&quot;??_р_._-;_-@_-"/>
    <numFmt numFmtId="173" formatCode="[$-409]dd\-mmm\-yy;@"/>
    <numFmt numFmtId="174" formatCode="[$-FC19]dd\ mmmm\ yyyy\ \г\.;@"/>
    <numFmt numFmtId="175" formatCode="[$-FC19]yyyy\,\ dd\ mmmm;@"/>
    <numFmt numFmtId="176" formatCode="0.000"/>
    <numFmt numFmtId="177" formatCode="_-* #,##0.0_-;\-* #,##0.0_-;_-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[$-FC19]d\ mmmm\ yyyy\ &quot;г.&quot;"/>
    <numFmt numFmtId="183" formatCode="d/m/yy;@"/>
    <numFmt numFmtId="184" formatCode="mmm/yyyy"/>
    <numFmt numFmtId="185" formatCode="0.0000000"/>
    <numFmt numFmtId="186" formatCode="0.000000"/>
    <numFmt numFmtId="187" formatCode="0.00000"/>
    <numFmt numFmtId="188" formatCode="0.0000"/>
    <numFmt numFmtId="189" formatCode="0.000%"/>
    <numFmt numFmtId="190" formatCode="_-* #,##0.000_-;\-* #,##0.000_-;_-* &quot;-&quot;??_-;_-@_-"/>
    <numFmt numFmtId="191" formatCode="_-* #,##0.0000_-;\-* #,##0.0000_-;_-* &quot;-&quot;??_-;_-@_-"/>
    <numFmt numFmtId="192" formatCode="_-* #,##0.0_р_._-;\-* #,##0.0_р_._-;_-* &quot;-&quot;??_р_._-;_-@_-"/>
    <numFmt numFmtId="193" formatCode="mmm\-yyyy"/>
    <numFmt numFmtId="194" formatCode="_-* #,##0.0_-;\-* #,##0.0_-;_-* &quot;-&quot;?_-;_-@_-"/>
    <numFmt numFmtId="195" formatCode="_-* #,##0.0000_р_._-;\-* #,##0.0000_р_._-;_-* &quot;-&quot;??_р_._-;_-@_-"/>
    <numFmt numFmtId="196" formatCode="[$-3009]dddd\,\ dd\ mmmm\,\ yyyy;@"/>
    <numFmt numFmtId="197" formatCode="[$-809]dd\ mmmm\ yyyy"/>
    <numFmt numFmtId="198" formatCode="[$-3009]dddd\,\ mmmm\ dd\,\ yyyy;@"/>
    <numFmt numFmtId="199" formatCode="[$-F800]dddd\,\ mmmm\ dd\,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4"/>
      <name val="Arial Cyr"/>
      <family val="0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2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color indexed="10"/>
      <name val="Tahoma"/>
      <family val="2"/>
    </font>
    <font>
      <sz val="9"/>
      <color indexed="12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4"/>
      <name val="Arial"/>
      <family val="2"/>
    </font>
    <font>
      <b/>
      <i/>
      <sz val="10"/>
      <name val="Arial"/>
      <family val="2"/>
    </font>
    <font>
      <b/>
      <u val="single"/>
      <sz val="10"/>
      <name val="Arial Cyr"/>
      <family val="0"/>
    </font>
    <font>
      <b/>
      <sz val="10"/>
      <color indexed="10"/>
      <name val="Arial"/>
      <family val="2"/>
    </font>
    <font>
      <sz val="14"/>
      <color indexed="10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/>
      <top style="medium"/>
      <bottom style="thin"/>
    </border>
    <border>
      <left/>
      <right>
        <color indexed="63"/>
      </right>
      <top style="medium"/>
      <bottom style="thin"/>
    </border>
    <border>
      <left/>
      <right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>
        <color indexed="63"/>
      </left>
      <right/>
      <top/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/>
      <top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8" applyNumberFormat="0" applyAlignment="0" applyProtection="0"/>
    <xf numFmtId="0" fontId="4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21" borderId="2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6" applyNumberFormat="0" applyFill="0" applyAlignment="0" applyProtection="0"/>
    <xf numFmtId="0" fontId="20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70">
    <xf numFmtId="0" fontId="0" fillId="0" borderId="0" xfId="0" applyAlignment="1">
      <alignment/>
    </xf>
    <xf numFmtId="0" fontId="6" fillId="0" borderId="0" xfId="77" applyBorder="1" applyAlignment="1">
      <alignment horizontal="center" vertical="center" wrapText="1"/>
      <protection/>
    </xf>
    <xf numFmtId="0" fontId="6" fillId="0" borderId="0" xfId="77" applyBorder="1" applyAlignment="1">
      <alignment vertical="center" wrapText="1"/>
      <protection/>
    </xf>
    <xf numFmtId="0" fontId="6" fillId="0" borderId="0" xfId="77" applyBorder="1">
      <alignment/>
      <protection/>
    </xf>
    <xf numFmtId="0" fontId="6" fillId="0" borderId="0" xfId="77" applyBorder="1" applyAlignment="1">
      <alignment horizontal="center"/>
      <protection/>
    </xf>
    <xf numFmtId="0" fontId="6" fillId="0" borderId="0" xfId="77" applyBorder="1" applyAlignment="1">
      <alignment/>
      <protection/>
    </xf>
    <xf numFmtId="0" fontId="22" fillId="8" borderId="10" xfId="77" applyFont="1" applyFill="1" applyBorder="1" applyAlignment="1">
      <alignment horizontal="center" vertical="center" wrapText="1"/>
      <protection/>
    </xf>
    <xf numFmtId="43" fontId="22" fillId="8" borderId="10" xfId="60" applyFont="1" applyFill="1" applyBorder="1" applyAlignment="1">
      <alignment horizontal="center" vertical="center" wrapText="1"/>
    </xf>
    <xf numFmtId="0" fontId="22" fillId="0" borderId="0" xfId="77" applyFont="1" applyBorder="1" applyAlignment="1">
      <alignment horizontal="left"/>
      <protection/>
    </xf>
    <xf numFmtId="0" fontId="22" fillId="8" borderId="10" xfId="77" applyFont="1" applyFill="1" applyBorder="1" applyAlignment="1">
      <alignment vertical="center" wrapText="1"/>
      <protection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25" fillId="0" borderId="0" xfId="77" applyFont="1" applyBorder="1" applyAlignment="1">
      <alignment horizontal="left"/>
      <protection/>
    </xf>
    <xf numFmtId="0" fontId="0" fillId="0" borderId="0" xfId="0" applyFont="1" applyAlignment="1">
      <alignment/>
    </xf>
    <xf numFmtId="3" fontId="26" fillId="5" borderId="10" xfId="0" applyNumberFormat="1" applyFont="1" applyFill="1" applyBorder="1" applyAlignment="1">
      <alignment horizontal="center"/>
    </xf>
    <xf numFmtId="4" fontId="26" fillId="5" borderId="10" xfId="0" applyNumberFormat="1" applyFont="1" applyFill="1" applyBorder="1" applyAlignment="1">
      <alignment/>
    </xf>
    <xf numFmtId="4" fontId="26" fillId="5" borderId="10" xfId="0" applyNumberFormat="1" applyFont="1" applyFill="1" applyBorder="1" applyAlignment="1">
      <alignment wrapText="1"/>
    </xf>
    <xf numFmtId="4" fontId="26" fillId="5" borderId="11" xfId="0" applyNumberFormat="1" applyFont="1" applyFill="1" applyBorder="1" applyAlignment="1">
      <alignment wrapText="1"/>
    </xf>
    <xf numFmtId="0" fontId="28" fillId="0" borderId="0" xfId="0" applyFont="1" applyAlignment="1">
      <alignment/>
    </xf>
    <xf numFmtId="0" fontId="0" fillId="0" borderId="10" xfId="79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top"/>
    </xf>
    <xf numFmtId="176" fontId="27" fillId="0" borderId="10" xfId="0" applyNumberFormat="1" applyFont="1" applyFill="1" applyBorder="1" applyAlignment="1">
      <alignment vertical="top"/>
    </xf>
    <xf numFmtId="43" fontId="27" fillId="0" borderId="10" xfId="60" applyFont="1" applyFill="1" applyBorder="1" applyAlignment="1">
      <alignment vertical="top"/>
    </xf>
    <xf numFmtId="43" fontId="0" fillId="0" borderId="10" xfId="60" applyFill="1" applyBorder="1" applyAlignment="1">
      <alignment vertical="top"/>
    </xf>
    <xf numFmtId="0" fontId="0" fillId="22" borderId="10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0" borderId="12" xfId="0" applyFill="1" applyBorder="1" applyAlignment="1">
      <alignment vertical="top"/>
    </xf>
    <xf numFmtId="43" fontId="27" fillId="0" borderId="12" xfId="60" applyFont="1" applyFill="1" applyBorder="1" applyAlignment="1">
      <alignment vertical="top"/>
    </xf>
    <xf numFmtId="43" fontId="0" fillId="0" borderId="12" xfId="60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43" fontId="0" fillId="0" borderId="10" xfId="60" applyFont="1" applyFill="1" applyBorder="1" applyAlignment="1">
      <alignment vertical="top"/>
    </xf>
    <xf numFmtId="43" fontId="0" fillId="0" borderId="0" xfId="0" applyNumberFormat="1" applyFont="1" applyAlignment="1">
      <alignment/>
    </xf>
    <xf numFmtId="0" fontId="0" fillId="0" borderId="10" xfId="80" applyNumberFormat="1" applyFont="1" applyFill="1" applyBorder="1" applyAlignment="1">
      <alignment horizontal="left"/>
      <protection/>
    </xf>
    <xf numFmtId="4" fontId="27" fillId="0" borderId="10" xfId="80" applyNumberFormat="1" applyFont="1" applyFill="1" applyBorder="1" applyAlignment="1">
      <alignment wrapText="1"/>
      <protection/>
    </xf>
    <xf numFmtId="43" fontId="27" fillId="0" borderId="10" xfId="60" applyFont="1" applyFill="1" applyBorder="1" applyAlignment="1">
      <alignment/>
    </xf>
    <xf numFmtId="43" fontId="0" fillId="0" borderId="10" xfId="60" applyFont="1" applyFill="1" applyBorder="1" applyAlignment="1">
      <alignment/>
    </xf>
    <xf numFmtId="0" fontId="0" fillId="24" borderId="10" xfId="80" applyNumberFormat="1" applyFont="1" applyFill="1" applyBorder="1" applyAlignment="1">
      <alignment horizontal="left"/>
      <protection/>
    </xf>
    <xf numFmtId="4" fontId="27" fillId="24" borderId="10" xfId="80" applyNumberFormat="1" applyFont="1" applyFill="1" applyBorder="1" applyAlignment="1">
      <alignment wrapText="1"/>
      <protection/>
    </xf>
    <xf numFmtId="43" fontId="27" fillId="24" borderId="10" xfId="60" applyFont="1" applyFill="1" applyBorder="1" applyAlignment="1">
      <alignment/>
    </xf>
    <xf numFmtId="43" fontId="0" fillId="24" borderId="10" xfId="6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4" fontId="28" fillId="0" borderId="0" xfId="0" applyNumberFormat="1" applyFont="1" applyAlignment="1">
      <alignment/>
    </xf>
    <xf numFmtId="43" fontId="27" fillId="0" borderId="0" xfId="60" applyFont="1" applyAlignment="1">
      <alignment/>
    </xf>
    <xf numFmtId="43" fontId="0" fillId="0" borderId="0" xfId="60" applyFont="1" applyAlignment="1">
      <alignment/>
    </xf>
    <xf numFmtId="0" fontId="0" fillId="0" borderId="0" xfId="0" applyFill="1" applyBorder="1" applyAlignment="1">
      <alignment/>
    </xf>
    <xf numFmtId="3" fontId="26" fillId="5" borderId="0" xfId="0" applyNumberFormat="1" applyFont="1" applyFill="1" applyBorder="1" applyAlignment="1">
      <alignment horizontal="center" wrapText="1"/>
    </xf>
    <xf numFmtId="0" fontId="26" fillId="5" borderId="0" xfId="0" applyFont="1" applyFill="1" applyBorder="1" applyAlignment="1">
      <alignment horizontal="center"/>
    </xf>
    <xf numFmtId="4" fontId="26" fillId="5" borderId="10" xfId="0" applyNumberFormat="1" applyFont="1" applyFill="1" applyBorder="1" applyAlignment="1">
      <alignment wrapText="1"/>
    </xf>
    <xf numFmtId="4" fontId="27" fillId="5" borderId="10" xfId="0" applyNumberFormat="1" applyFont="1" applyFill="1" applyBorder="1" applyAlignment="1">
      <alignment horizontal="center" wrapText="1"/>
    </xf>
    <xf numFmtId="0" fontId="0" fillId="25" borderId="0" xfId="79" applyFont="1" applyFill="1" applyBorder="1" applyAlignment="1">
      <alignment horizontal="left" vertical="center"/>
      <protection/>
    </xf>
    <xf numFmtId="2" fontId="27" fillId="0" borderId="0" xfId="0" applyNumberFormat="1" applyFont="1" applyFill="1" applyBorder="1" applyAlignment="1">
      <alignment horizontal="center"/>
    </xf>
    <xf numFmtId="167" fontId="31" fillId="0" borderId="0" xfId="110" applyFont="1" applyFill="1" applyAlignment="1">
      <alignment/>
    </xf>
    <xf numFmtId="0" fontId="0" fillId="20" borderId="0" xfId="79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79" applyFont="1" applyFill="1" applyBorder="1" applyAlignment="1">
      <alignment horizontal="left" vertical="center"/>
      <protection/>
    </xf>
    <xf numFmtId="0" fontId="0" fillId="17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0" fillId="0" borderId="0" xfId="79" applyFont="1" applyFill="1" applyBorder="1">
      <alignment/>
      <protection/>
    </xf>
    <xf numFmtId="0" fontId="0" fillId="0" borderId="0" xfId="79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79" applyFont="1" applyFill="1" applyProtection="1">
      <alignment/>
      <protection/>
    </xf>
    <xf numFmtId="0" fontId="0" fillId="0" borderId="13" xfId="79" applyFont="1" applyFill="1" applyBorder="1" applyProtection="1">
      <alignment/>
      <protection/>
    </xf>
    <xf numFmtId="0" fontId="32" fillId="0" borderId="14" xfId="79" applyFont="1" applyFill="1" applyBorder="1" applyAlignment="1" applyProtection="1">
      <alignment horizontal="left"/>
      <protection/>
    </xf>
    <xf numFmtId="0" fontId="0" fillId="0" borderId="15" xfId="79" applyFont="1" applyFill="1" applyBorder="1" applyProtection="1">
      <alignment/>
      <protection/>
    </xf>
    <xf numFmtId="0" fontId="32" fillId="0" borderId="14" xfId="79" applyFont="1" applyFill="1" applyBorder="1" applyAlignment="1" applyProtection="1">
      <alignment/>
      <protection/>
    </xf>
    <xf numFmtId="0" fontId="0" fillId="0" borderId="16" xfId="79" applyFont="1" applyFill="1" applyBorder="1" applyAlignment="1" applyProtection="1">
      <alignment horizontal="center"/>
      <protection/>
    </xf>
    <xf numFmtId="0" fontId="0" fillId="0" borderId="17" xfId="79" applyFont="1" applyFill="1" applyBorder="1" applyProtection="1">
      <alignment/>
      <protection/>
    </xf>
    <xf numFmtId="0" fontId="0" fillId="0" borderId="0" xfId="76" applyFont="1" applyProtection="1">
      <alignment/>
      <protection/>
    </xf>
    <xf numFmtId="0" fontId="0" fillId="0" borderId="18" xfId="79" applyFont="1" applyFill="1" applyBorder="1" applyProtection="1">
      <alignment/>
      <protection/>
    </xf>
    <xf numFmtId="0" fontId="32" fillId="0" borderId="0" xfId="79" applyFont="1" applyFill="1" applyBorder="1" applyAlignment="1" applyProtection="1">
      <alignment horizontal="left"/>
      <protection/>
    </xf>
    <xf numFmtId="0" fontId="0" fillId="0" borderId="0" xfId="79" applyFont="1" applyFill="1" applyBorder="1" applyProtection="1">
      <alignment/>
      <protection/>
    </xf>
    <xf numFmtId="0" fontId="32" fillId="0" borderId="0" xfId="79" applyFont="1" applyFill="1" applyBorder="1" applyAlignment="1" applyProtection="1">
      <alignment/>
      <protection/>
    </xf>
    <xf numFmtId="0" fontId="32" fillId="0" borderId="19" xfId="79" applyFont="1" applyFill="1" applyBorder="1" applyAlignment="1" applyProtection="1">
      <alignment horizontal="left" vertical="center"/>
      <protection/>
    </xf>
    <xf numFmtId="0" fontId="32" fillId="0" borderId="20" xfId="79" applyFont="1" applyFill="1" applyBorder="1" applyAlignment="1" applyProtection="1">
      <alignment horizontal="left" vertical="center"/>
      <protection/>
    </xf>
    <xf numFmtId="0" fontId="0" fillId="0" borderId="21" xfId="79" applyFont="1" applyFill="1" applyBorder="1" applyProtection="1">
      <alignment/>
      <protection/>
    </xf>
    <xf numFmtId="0" fontId="34" fillId="0" borderId="22" xfId="79" applyFont="1" applyFill="1" applyBorder="1" applyAlignment="1" applyProtection="1">
      <alignment horizontal="center"/>
      <protection/>
    </xf>
    <xf numFmtId="0" fontId="0" fillId="0" borderId="23" xfId="79" applyFont="1" applyFill="1" applyBorder="1" applyProtection="1">
      <alignment/>
      <protection/>
    </xf>
    <xf numFmtId="0" fontId="0" fillId="0" borderId="24" xfId="79" applyFont="1" applyFill="1" applyBorder="1" applyProtection="1">
      <alignment/>
      <protection/>
    </xf>
    <xf numFmtId="0" fontId="0" fillId="0" borderId="25" xfId="79" applyFont="1" applyFill="1" applyBorder="1" applyProtection="1">
      <alignment/>
      <protection/>
    </xf>
    <xf numFmtId="0" fontId="0" fillId="0" borderId="26" xfId="79" applyFont="1" applyFill="1" applyBorder="1" applyAlignment="1" applyProtection="1">
      <alignment/>
      <protection/>
    </xf>
    <xf numFmtId="0" fontId="32" fillId="0" borderId="26" xfId="79" applyFont="1" applyFill="1" applyBorder="1" applyAlignment="1" applyProtection="1">
      <alignment horizontal="left" vertical="center"/>
      <protection/>
    </xf>
    <xf numFmtId="0" fontId="32" fillId="0" borderId="27" xfId="79" applyFont="1" applyFill="1" applyBorder="1" applyAlignment="1" applyProtection="1">
      <alignment horizontal="left" vertical="center"/>
      <protection/>
    </xf>
    <xf numFmtId="0" fontId="0" fillId="0" borderId="28" xfId="79" applyFont="1" applyFill="1" applyBorder="1" applyProtection="1">
      <alignment/>
      <protection/>
    </xf>
    <xf numFmtId="16" fontId="34" fillId="0" borderId="29" xfId="79" applyNumberFormat="1" applyFont="1" applyFill="1" applyBorder="1" applyAlignment="1" applyProtection="1" quotePrefix="1">
      <alignment horizontal="center" vertical="top"/>
      <protection/>
    </xf>
    <xf numFmtId="0" fontId="28" fillId="0" borderId="0" xfId="79" applyFont="1" applyFill="1" applyBorder="1">
      <alignment/>
      <protection/>
    </xf>
    <xf numFmtId="0" fontId="0" fillId="0" borderId="0" xfId="79" applyFont="1" applyFill="1" applyBorder="1" applyAlignment="1">
      <alignment horizontal="center"/>
      <protection/>
    </xf>
    <xf numFmtId="0" fontId="0" fillId="0" borderId="0" xfId="79" applyFont="1" applyFill="1" applyBorder="1" applyAlignment="1">
      <alignment horizontal="right"/>
      <protection/>
    </xf>
    <xf numFmtId="0" fontId="26" fillId="5" borderId="30" xfId="79" applyFont="1" applyFill="1" applyBorder="1" applyAlignment="1">
      <alignment horizontal="left"/>
      <protection/>
    </xf>
    <xf numFmtId="0" fontId="0" fillId="5" borderId="19" xfId="0" applyFont="1" applyFill="1" applyBorder="1" applyAlignment="1">
      <alignment/>
    </xf>
    <xf numFmtId="170" fontId="27" fillId="5" borderId="31" xfId="6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/>
    </xf>
    <xf numFmtId="170" fontId="0" fillId="4" borderId="10" xfId="60" applyNumberFormat="1" applyFont="1" applyFill="1" applyBorder="1" applyAlignment="1">
      <alignment horizontal="center" wrapText="1"/>
    </xf>
    <xf numFmtId="0" fontId="0" fillId="5" borderId="10" xfId="80" applyFont="1" applyFill="1" applyBorder="1" applyAlignment="1">
      <alignment horizontal="center" wrapText="1"/>
      <protection/>
    </xf>
    <xf numFmtId="0" fontId="27" fillId="0" borderId="30" xfId="79" applyFont="1" applyFill="1" applyBorder="1" applyAlignment="1" applyProtection="1">
      <alignment horizontal="center" wrapText="1"/>
      <protection locked="0"/>
    </xf>
    <xf numFmtId="0" fontId="27" fillId="0" borderId="19" xfId="79" applyFont="1" applyFill="1" applyBorder="1" applyAlignment="1" applyProtection="1">
      <alignment horizontal="center" wrapText="1"/>
      <protection locked="0"/>
    </xf>
    <xf numFmtId="0" fontId="28" fillId="5" borderId="31" xfId="79" applyFont="1" applyFill="1" applyBorder="1" applyAlignment="1">
      <alignment horizontal="center" vertical="center" wrapText="1"/>
      <protection/>
    </xf>
    <xf numFmtId="0" fontId="0" fillId="8" borderId="10" xfId="80" applyFont="1" applyFill="1" applyBorder="1" applyAlignment="1">
      <alignment horizontal="center" wrapText="1"/>
      <protection/>
    </xf>
    <xf numFmtId="0" fontId="27" fillId="0" borderId="10" xfId="79" applyFont="1" applyFill="1" applyBorder="1" applyAlignment="1" applyProtection="1">
      <alignment horizontal="center" wrapText="1"/>
      <protection locked="0"/>
    </xf>
    <xf numFmtId="0" fontId="26" fillId="5" borderId="32" xfId="79" applyFont="1" applyFill="1" applyBorder="1" applyAlignment="1">
      <alignment horizontal="left"/>
      <protection/>
    </xf>
    <xf numFmtId="0" fontId="0" fillId="5" borderId="0" xfId="0" applyFont="1" applyFill="1" applyBorder="1" applyAlignment="1">
      <alignment/>
    </xf>
    <xf numFmtId="170" fontId="27" fillId="5" borderId="33" xfId="60" applyNumberFormat="1" applyFont="1" applyFill="1" applyBorder="1" applyAlignment="1" applyProtection="1">
      <alignment horizontal="right" wrapText="1"/>
      <protection locked="0"/>
    </xf>
    <xf numFmtId="0" fontId="28" fillId="0" borderId="0" xfId="79" applyFont="1" applyFill="1" applyBorder="1" applyAlignment="1">
      <alignment wrapText="1"/>
      <protection/>
    </xf>
    <xf numFmtId="167" fontId="0" fillId="4" borderId="10" xfId="60" applyNumberFormat="1" applyFont="1" applyFill="1" applyBorder="1" applyAlignment="1">
      <alignment horizontal="center"/>
    </xf>
    <xf numFmtId="167" fontId="0" fillId="22" borderId="10" xfId="60" applyNumberFormat="1" applyFont="1" applyFill="1" applyBorder="1" applyAlignment="1">
      <alignment horizontal="center"/>
    </xf>
    <xf numFmtId="167" fontId="0" fillId="7" borderId="10" xfId="60" applyNumberFormat="1" applyFont="1" applyFill="1" applyBorder="1" applyAlignment="1">
      <alignment horizontal="center"/>
    </xf>
    <xf numFmtId="167" fontId="0" fillId="5" borderId="10" xfId="80" applyNumberFormat="1" applyFont="1" applyFill="1" applyBorder="1" applyAlignment="1">
      <alignment horizontal="center"/>
      <protection/>
    </xf>
    <xf numFmtId="0" fontId="27" fillId="0" borderId="32" xfId="79" applyFont="1" applyFill="1" applyBorder="1" applyAlignment="1" applyProtection="1">
      <alignment horizontal="center" wrapText="1"/>
      <protection locked="0"/>
    </xf>
    <xf numFmtId="0" fontId="27" fillId="0" borderId="0" xfId="79" applyFont="1" applyFill="1" applyBorder="1" applyAlignment="1" applyProtection="1">
      <alignment horizontal="center" wrapText="1"/>
      <protection locked="0"/>
    </xf>
    <xf numFmtId="167" fontId="27" fillId="0" borderId="0" xfId="60" applyNumberFormat="1" applyFont="1" applyFill="1" applyBorder="1" applyAlignment="1" applyProtection="1">
      <alignment horizontal="center" wrapText="1"/>
      <protection locked="0"/>
    </xf>
    <xf numFmtId="167" fontId="27" fillId="0" borderId="33" xfId="60" applyNumberFormat="1" applyFont="1" applyFill="1" applyBorder="1" applyAlignment="1" applyProtection="1">
      <alignment horizontal="center" wrapText="1"/>
      <protection locked="0"/>
    </xf>
    <xf numFmtId="0" fontId="0" fillId="4" borderId="10" xfId="60" applyNumberFormat="1" applyFont="1" applyFill="1" applyBorder="1" applyAlignment="1">
      <alignment horizontal="center"/>
    </xf>
    <xf numFmtId="0" fontId="0" fillId="4" borderId="10" xfId="80" applyNumberFormat="1" applyFont="1" applyFill="1" applyBorder="1" applyAlignment="1">
      <alignment horizontal="center"/>
      <protection/>
    </xf>
    <xf numFmtId="0" fontId="0" fillId="8" borderId="10" xfId="80" applyNumberFormat="1" applyFont="1" applyFill="1" applyBorder="1" applyAlignment="1">
      <alignment horizontal="center"/>
      <protection/>
    </xf>
    <xf numFmtId="167" fontId="27" fillId="0" borderId="10" xfId="60" applyNumberFormat="1" applyFont="1" applyFill="1" applyBorder="1" applyAlignment="1" applyProtection="1">
      <alignment horizontal="center" wrapText="1"/>
      <protection locked="0"/>
    </xf>
    <xf numFmtId="167" fontId="27" fillId="0" borderId="32" xfId="60" applyNumberFormat="1" applyFont="1" applyFill="1" applyBorder="1" applyAlignment="1" applyProtection="1">
      <alignment horizontal="center" wrapText="1"/>
      <protection locked="0"/>
    </xf>
    <xf numFmtId="0" fontId="26" fillId="5" borderId="32" xfId="0" applyFont="1" applyFill="1" applyBorder="1" applyAlignment="1">
      <alignment horizontal="left"/>
    </xf>
    <xf numFmtId="167" fontId="0" fillId="4" borderId="10" xfId="80" applyNumberFormat="1" applyFont="1" applyFill="1" applyBorder="1" applyAlignment="1">
      <alignment horizontal="center"/>
      <protection/>
    </xf>
    <xf numFmtId="167" fontId="0" fillId="8" borderId="10" xfId="80" applyNumberFormat="1" applyFont="1" applyFill="1" applyBorder="1" applyAlignment="1">
      <alignment horizontal="center"/>
      <protection/>
    </xf>
    <xf numFmtId="167" fontId="27" fillId="0" borderId="34" xfId="60" applyNumberFormat="1" applyFont="1" applyFill="1" applyBorder="1" applyAlignment="1" applyProtection="1">
      <alignment horizontal="center" wrapText="1"/>
      <protection locked="0"/>
    </xf>
    <xf numFmtId="170" fontId="27" fillId="0" borderId="10" xfId="60" applyNumberFormat="1" applyFont="1" applyFill="1" applyBorder="1" applyAlignment="1" applyProtection="1">
      <alignment horizontal="center" wrapText="1"/>
      <protection locked="0"/>
    </xf>
    <xf numFmtId="170" fontId="27" fillId="0" borderId="30" xfId="60" applyNumberFormat="1" applyFont="1" applyFill="1" applyBorder="1" applyAlignment="1" applyProtection="1">
      <alignment horizontal="center" wrapText="1"/>
      <protection locked="0"/>
    </xf>
    <xf numFmtId="170" fontId="28" fillId="0" borderId="31" xfId="60" applyNumberFormat="1" applyFont="1" applyFill="1" applyBorder="1" applyAlignment="1">
      <alignment wrapText="1"/>
    </xf>
    <xf numFmtId="170" fontId="27" fillId="0" borderId="35" xfId="60" applyNumberFormat="1" applyFont="1" applyFill="1" applyBorder="1" applyAlignment="1" applyProtection="1">
      <alignment horizontal="center" wrapText="1"/>
      <protection locked="0"/>
    </xf>
    <xf numFmtId="170" fontId="27" fillId="0" borderId="36" xfId="60" applyNumberFormat="1" applyFont="1" applyFill="1" applyBorder="1" applyAlignment="1" applyProtection="1">
      <alignment horizontal="center" wrapText="1"/>
      <protection locked="0"/>
    </xf>
    <xf numFmtId="0" fontId="26" fillId="5" borderId="34" xfId="0" applyFont="1" applyFill="1" applyBorder="1" applyAlignment="1">
      <alignment horizontal="left"/>
    </xf>
    <xf numFmtId="0" fontId="0" fillId="5" borderId="37" xfId="0" applyFont="1" applyFill="1" applyBorder="1" applyAlignment="1">
      <alignment/>
    </xf>
    <xf numFmtId="170" fontId="27" fillId="5" borderId="38" xfId="60" applyNumberFormat="1" applyFont="1" applyFill="1" applyBorder="1" applyAlignment="1" applyProtection="1">
      <alignment horizontal="right" wrapText="1"/>
      <protection locked="0"/>
    </xf>
    <xf numFmtId="170" fontId="0" fillId="0" borderId="10" xfId="60" applyNumberFormat="1" applyFont="1" applyFill="1" applyBorder="1" applyAlignment="1">
      <alignment horizontal="center" wrapText="1"/>
    </xf>
    <xf numFmtId="170" fontId="0" fillId="0" borderId="35" xfId="60" applyNumberFormat="1" applyFont="1" applyFill="1" applyBorder="1" applyAlignment="1">
      <alignment horizontal="center" wrapText="1"/>
    </xf>
    <xf numFmtId="0" fontId="28" fillId="0" borderId="0" xfId="79" applyFont="1" applyFill="1" applyBorder="1" applyAlignment="1">
      <alignment horizontal="center" wrapText="1"/>
      <protection/>
    </xf>
    <xf numFmtId="169" fontId="0" fillId="0" borderId="10" xfId="83" applyNumberFormat="1" applyFont="1" applyFill="1" applyBorder="1" applyAlignment="1">
      <alignment wrapText="1"/>
    </xf>
    <xf numFmtId="170" fontId="28" fillId="0" borderId="39" xfId="60" applyNumberFormat="1" applyFont="1" applyFill="1" applyBorder="1" applyAlignment="1">
      <alignment wrapText="1"/>
    </xf>
    <xf numFmtId="170" fontId="27" fillId="0" borderId="37" xfId="60" applyNumberFormat="1" applyFont="1" applyFill="1" applyBorder="1" applyAlignment="1" applyProtection="1">
      <alignment horizontal="center" wrapText="1"/>
      <protection locked="0"/>
    </xf>
    <xf numFmtId="0" fontId="28" fillId="0" borderId="10" xfId="79" applyFont="1" applyFill="1" applyBorder="1" applyAlignment="1">
      <alignment horizontal="center" wrapText="1"/>
      <protection/>
    </xf>
    <xf numFmtId="0" fontId="28" fillId="0" borderId="12" xfId="79" applyFont="1" applyFill="1" applyBorder="1" applyAlignment="1">
      <alignment horizontal="center" wrapText="1"/>
      <protection/>
    </xf>
    <xf numFmtId="0" fontId="0" fillId="25" borderId="10" xfId="79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left"/>
    </xf>
    <xf numFmtId="0" fontId="0" fillId="0" borderId="10" xfId="79" applyFont="1" applyFill="1" applyBorder="1" applyAlignment="1">
      <alignment horizontal="center" vertical="center"/>
      <protection/>
    </xf>
    <xf numFmtId="171" fontId="24" fillId="0" borderId="10" xfId="60" applyNumberFormat="1" applyFont="1" applyFill="1" applyBorder="1" applyAlignment="1" applyProtection="1">
      <alignment/>
      <protection locked="0"/>
    </xf>
    <xf numFmtId="171" fontId="24" fillId="0" borderId="10" xfId="60" applyNumberFormat="1" applyFont="1" applyFill="1" applyBorder="1" applyAlignment="1" applyProtection="1">
      <alignment vertical="top" wrapText="1"/>
      <protection locked="0"/>
    </xf>
    <xf numFmtId="170" fontId="24" fillId="24" borderId="10" xfId="60" applyNumberFormat="1" applyFont="1" applyFill="1" applyBorder="1" applyAlignment="1" applyProtection="1">
      <alignment horizontal="center"/>
      <protection locked="0"/>
    </xf>
    <xf numFmtId="170" fontId="24" fillId="0" borderId="10" xfId="60" applyNumberFormat="1" applyFont="1" applyFill="1" applyBorder="1" applyAlignment="1" applyProtection="1">
      <alignment horizontal="center"/>
      <protection locked="0"/>
    </xf>
    <xf numFmtId="171" fontId="0" fillId="0" borderId="10" xfId="60" applyNumberFormat="1" applyFont="1" applyFill="1" applyBorder="1" applyAlignment="1" applyProtection="1">
      <alignment horizontal="center"/>
      <protection locked="0"/>
    </xf>
    <xf numFmtId="171" fontId="24" fillId="0" borderId="10" xfId="60" applyNumberFormat="1" applyFont="1" applyFill="1" applyBorder="1" applyAlignment="1">
      <alignment/>
    </xf>
    <xf numFmtId="169" fontId="0" fillId="0" borderId="10" xfId="79" applyNumberFormat="1" applyFont="1" applyFill="1" applyBorder="1" applyAlignment="1" applyProtection="1">
      <alignment vertical="top" wrapText="1"/>
      <protection locked="0"/>
    </xf>
    <xf numFmtId="171" fontId="28" fillId="0" borderId="10" xfId="60" applyNumberFormat="1" applyFont="1" applyFill="1" applyBorder="1" applyAlignment="1">
      <alignment/>
    </xf>
    <xf numFmtId="0" fontId="0" fillId="25" borderId="10" xfId="79" applyFont="1" applyFill="1" applyBorder="1" applyAlignment="1">
      <alignment horizontal="left" vertical="center"/>
      <protection/>
    </xf>
    <xf numFmtId="171" fontId="23" fillId="0" borderId="10" xfId="60" applyNumberFormat="1" applyFont="1" applyFill="1" applyBorder="1" applyAlignment="1">
      <alignment horizontal="center"/>
    </xf>
    <xf numFmtId="171" fontId="24" fillId="0" borderId="10" xfId="60" applyNumberFormat="1" applyFont="1" applyFill="1" applyBorder="1" applyAlignment="1" applyProtection="1">
      <alignment vertical="center" wrapText="1"/>
      <protection locked="0"/>
    </xf>
    <xf numFmtId="170" fontId="24" fillId="20" borderId="10" xfId="60" applyNumberFormat="1" applyFont="1" applyFill="1" applyBorder="1" applyAlignment="1" applyProtection="1">
      <alignment horizontal="center"/>
      <protection locked="0"/>
    </xf>
    <xf numFmtId="0" fontId="0" fillId="10" borderId="10" xfId="79" applyFont="1" applyFill="1" applyBorder="1" applyAlignment="1">
      <alignment horizontal="center" vertical="center" wrapText="1"/>
      <protection/>
    </xf>
    <xf numFmtId="0" fontId="0" fillId="10" borderId="10" xfId="0" applyFont="1" applyFill="1" applyBorder="1" applyAlignment="1">
      <alignment horizontal="left"/>
    </xf>
    <xf numFmtId="0" fontId="0" fillId="26" borderId="10" xfId="0" applyFont="1" applyFill="1" applyBorder="1" applyAlignment="1">
      <alignment horizontal="left"/>
    </xf>
    <xf numFmtId="0" fontId="0" fillId="20" borderId="10" xfId="79" applyFont="1" applyFill="1" applyBorder="1" applyAlignment="1">
      <alignment horizontal="center" vertical="center" wrapText="1"/>
      <protection/>
    </xf>
    <xf numFmtId="0" fontId="0" fillId="20" borderId="10" xfId="0" applyFont="1" applyFill="1" applyBorder="1" applyAlignment="1">
      <alignment horizontal="left"/>
    </xf>
    <xf numFmtId="171" fontId="27" fillId="0" borderId="10" xfId="60" applyNumberFormat="1" applyFont="1" applyFill="1" applyBorder="1" applyAlignment="1" applyProtection="1">
      <alignment horizontal="center" vertical="center" wrapText="1"/>
      <protection locked="0"/>
    </xf>
    <xf numFmtId="43" fontId="24" fillId="0" borderId="10" xfId="60" applyFont="1" applyFill="1" applyBorder="1" applyAlignment="1">
      <alignment/>
    </xf>
    <xf numFmtId="0" fontId="0" fillId="20" borderId="10" xfId="79" applyFont="1" applyFill="1" applyBorder="1" applyAlignment="1">
      <alignment horizontal="left" vertical="center"/>
      <protection/>
    </xf>
    <xf numFmtId="171" fontId="27" fillId="0" borderId="10" xfId="60" applyNumberFormat="1" applyFont="1" applyFill="1" applyBorder="1" applyAlignment="1" applyProtection="1">
      <alignment vertical="top" wrapText="1"/>
      <protection locked="0"/>
    </xf>
    <xf numFmtId="0" fontId="0" fillId="27" borderId="10" xfId="0" applyFont="1" applyFill="1" applyBorder="1" applyAlignment="1">
      <alignment horizontal="left"/>
    </xf>
    <xf numFmtId="0" fontId="0" fillId="27" borderId="10" xfId="79" applyFont="1" applyFill="1" applyBorder="1" applyAlignment="1">
      <alignment horizontal="left" vertical="center"/>
      <protection/>
    </xf>
    <xf numFmtId="0" fontId="0" fillId="5" borderId="10" xfId="79" applyFont="1" applyFill="1" applyBorder="1" applyAlignment="1">
      <alignment horizontal="center" vertical="center" wrapText="1"/>
      <protection/>
    </xf>
    <xf numFmtId="0" fontId="0" fillId="5" borderId="10" xfId="0" applyFont="1" applyFill="1" applyBorder="1" applyAlignment="1">
      <alignment horizontal="left"/>
    </xf>
    <xf numFmtId="0" fontId="0" fillId="5" borderId="10" xfId="79" applyFont="1" applyFill="1" applyBorder="1" applyAlignment="1">
      <alignment horizontal="left" vertical="center"/>
      <protection/>
    </xf>
    <xf numFmtId="0" fontId="0" fillId="26" borderId="10" xfId="79" applyFont="1" applyFill="1" applyBorder="1" applyAlignment="1">
      <alignment horizontal="left" vertical="center"/>
      <protection/>
    </xf>
    <xf numFmtId="0" fontId="0" fillId="15" borderId="10" xfId="0" applyFont="1" applyFill="1" applyBorder="1" applyAlignment="1">
      <alignment horizontal="left"/>
    </xf>
    <xf numFmtId="0" fontId="0" fillId="15" borderId="10" xfId="79" applyFont="1" applyFill="1" applyBorder="1" applyAlignment="1">
      <alignment horizontal="left" vertical="center"/>
      <protection/>
    </xf>
    <xf numFmtId="0" fontId="0" fillId="15" borderId="10" xfId="79" applyFont="1" applyFill="1" applyBorder="1" applyAlignment="1">
      <alignment horizontal="left" vertical="center"/>
      <protection/>
    </xf>
    <xf numFmtId="0" fontId="27" fillId="0" borderId="0" xfId="79" applyFont="1" applyFill="1" applyBorder="1" applyAlignment="1">
      <alignment vertical="top" wrapText="1"/>
      <protection/>
    </xf>
    <xf numFmtId="0" fontId="0" fillId="0" borderId="0" xfId="79" applyFont="1" applyFill="1" applyBorder="1" applyAlignment="1">
      <alignment horizontal="right" vertical="center"/>
      <protection/>
    </xf>
    <xf numFmtId="170" fontId="27" fillId="0" borderId="0" xfId="60" applyNumberFormat="1" applyFont="1" applyFill="1" applyBorder="1" applyAlignment="1" applyProtection="1">
      <alignment vertical="top" wrapText="1"/>
      <protection locked="0"/>
    </xf>
    <xf numFmtId="170" fontId="27" fillId="0" borderId="0" xfId="60" applyNumberFormat="1" applyFont="1" applyFill="1" applyBorder="1" applyAlignment="1" applyProtection="1">
      <alignment vertical="top" wrapText="1"/>
      <protection locked="0"/>
    </xf>
    <xf numFmtId="170" fontId="24" fillId="0" borderId="10" xfId="0" applyNumberFormat="1" applyFont="1" applyFill="1" applyBorder="1" applyAlignment="1" applyProtection="1">
      <alignment/>
      <protection locked="0"/>
    </xf>
    <xf numFmtId="170" fontId="0" fillId="0" borderId="10" xfId="79" applyNumberFormat="1" applyFont="1" applyFill="1" applyBorder="1">
      <alignment/>
      <protection/>
    </xf>
    <xf numFmtId="169" fontId="0" fillId="0" borderId="10" xfId="83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79" applyFont="1" applyFill="1" applyBorder="1" applyAlignment="1">
      <alignment horizontal="center" wrapText="1"/>
      <protection/>
    </xf>
    <xf numFmtId="0" fontId="0" fillId="0" borderId="32" xfId="79" applyFont="1" applyFill="1" applyBorder="1" applyAlignment="1">
      <alignment/>
      <protection/>
    </xf>
    <xf numFmtId="0" fontId="0" fillId="0" borderId="33" xfId="0" applyFont="1" applyFill="1" applyBorder="1" applyAlignment="1">
      <alignment/>
    </xf>
    <xf numFmtId="171" fontId="28" fillId="0" borderId="0" xfId="60" applyNumberFormat="1" applyFont="1" applyFill="1" applyBorder="1" applyAlignment="1">
      <alignment vertical="top" wrapText="1"/>
    </xf>
    <xf numFmtId="0" fontId="0" fillId="0" borderId="0" xfId="79" applyFont="1" applyFill="1" applyBorder="1" applyAlignment="1">
      <alignment horizontal="right"/>
      <protection/>
    </xf>
    <xf numFmtId="0" fontId="0" fillId="0" borderId="32" xfId="0" applyFont="1" applyFill="1" applyBorder="1" applyAlignment="1">
      <alignment/>
    </xf>
    <xf numFmtId="9" fontId="0" fillId="0" borderId="40" xfId="83" applyFont="1" applyFill="1" applyBorder="1" applyAlignment="1">
      <alignment wrapText="1"/>
    </xf>
    <xf numFmtId="0" fontId="0" fillId="0" borderId="32" xfId="79" applyFont="1" applyFill="1" applyBorder="1" applyAlignment="1">
      <alignment vertical="top"/>
      <protection/>
    </xf>
    <xf numFmtId="171" fontId="0" fillId="0" borderId="0" xfId="60" applyNumberFormat="1" applyFont="1" applyFill="1" applyBorder="1" applyAlignment="1" applyProtection="1">
      <alignment vertical="top" wrapText="1"/>
      <protection locked="0"/>
    </xf>
    <xf numFmtId="0" fontId="28" fillId="0" borderId="32" xfId="79" applyFont="1" applyFill="1" applyBorder="1" applyAlignment="1">
      <alignment vertical="top"/>
      <protection/>
    </xf>
    <xf numFmtId="171" fontId="28" fillId="0" borderId="40" xfId="62" applyNumberFormat="1" applyFont="1" applyFill="1" applyBorder="1" applyAlignment="1">
      <alignment vertical="top" wrapText="1"/>
    </xf>
    <xf numFmtId="171" fontId="0" fillId="0" borderId="40" xfId="62" applyNumberFormat="1" applyFont="1" applyFill="1" applyBorder="1" applyAlignment="1">
      <alignment wrapText="1"/>
    </xf>
    <xf numFmtId="171" fontId="0" fillId="0" borderId="0" xfId="60" applyNumberFormat="1" applyFont="1" applyFill="1" applyBorder="1" applyAlignment="1">
      <alignment wrapText="1"/>
    </xf>
    <xf numFmtId="43" fontId="0" fillId="0" borderId="40" xfId="62" applyNumberFormat="1" applyFont="1" applyFill="1" applyBorder="1" applyAlignment="1">
      <alignment wrapText="1"/>
    </xf>
    <xf numFmtId="0" fontId="28" fillId="0" borderId="32" xfId="79" applyFont="1" applyFill="1" applyBorder="1" applyAlignment="1">
      <alignment/>
      <protection/>
    </xf>
    <xf numFmtId="171" fontId="28" fillId="0" borderId="40" xfId="62" applyNumberFormat="1" applyFont="1" applyFill="1" applyBorder="1" applyAlignment="1">
      <alignment wrapText="1"/>
    </xf>
    <xf numFmtId="171" fontId="28" fillId="0" borderId="0" xfId="60" applyNumberFormat="1" applyFont="1" applyFill="1" applyBorder="1" applyAlignment="1">
      <alignment wrapText="1"/>
    </xf>
    <xf numFmtId="171" fontId="0" fillId="0" borderId="40" xfId="62" applyNumberFormat="1" applyFont="1" applyFill="1" applyBorder="1" applyAlignment="1" applyProtection="1">
      <alignment wrapText="1"/>
      <protection locked="0"/>
    </xf>
    <xf numFmtId="171" fontId="0" fillId="0" borderId="0" xfId="60" applyNumberFormat="1" applyFont="1" applyFill="1" applyBorder="1" applyAlignment="1" applyProtection="1">
      <alignment wrapText="1"/>
      <protection locked="0"/>
    </xf>
    <xf numFmtId="171" fontId="28" fillId="0" borderId="40" xfId="79" applyNumberFormat="1" applyFont="1" applyFill="1" applyBorder="1" applyAlignment="1">
      <alignment wrapText="1"/>
      <protection/>
    </xf>
    <xf numFmtId="9" fontId="28" fillId="0" borderId="40" xfId="83" applyFont="1" applyFill="1" applyBorder="1" applyAlignment="1">
      <alignment wrapText="1"/>
    </xf>
    <xf numFmtId="9" fontId="0" fillId="0" borderId="40" xfId="83" applyFont="1" applyFill="1" applyBorder="1" applyAlignment="1">
      <alignment wrapText="1"/>
    </xf>
    <xf numFmtId="171" fontId="0" fillId="0" borderId="40" xfId="62" applyNumberFormat="1" applyFont="1" applyFill="1" applyBorder="1" applyAlignment="1">
      <alignment wrapText="1"/>
    </xf>
    <xf numFmtId="0" fontId="28" fillId="0" borderId="41" xfId="79" applyFont="1" applyFill="1" applyBorder="1" applyAlignment="1">
      <alignment/>
      <protection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171" fontId="28" fillId="0" borderId="44" xfId="79" applyNumberFormat="1" applyFont="1" applyFill="1" applyBorder="1" applyAlignment="1">
      <alignment wrapText="1"/>
      <protection/>
    </xf>
    <xf numFmtId="0" fontId="0" fillId="0" borderId="42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3" fontId="0" fillId="0" borderId="40" xfId="60" applyFont="1" applyBorder="1" applyAlignment="1">
      <alignment/>
    </xf>
    <xf numFmtId="43" fontId="28" fillId="0" borderId="40" xfId="60" applyFont="1" applyBorder="1" applyAlignment="1">
      <alignment/>
    </xf>
    <xf numFmtId="43" fontId="28" fillId="0" borderId="44" xfId="60" applyFont="1" applyBorder="1" applyAlignment="1">
      <alignment/>
    </xf>
    <xf numFmtId="0" fontId="0" fillId="0" borderId="0" xfId="79" applyFont="1" applyFill="1" applyBorder="1" applyAlignment="1">
      <alignment/>
      <protection/>
    </xf>
    <xf numFmtId="169" fontId="0" fillId="0" borderId="40" xfId="83" applyNumberFormat="1" applyFont="1" applyBorder="1" applyAlignment="1">
      <alignment/>
    </xf>
    <xf numFmtId="169" fontId="28" fillId="0" borderId="40" xfId="83" applyNumberFormat="1" applyFont="1" applyBorder="1" applyAlignment="1">
      <alignment/>
    </xf>
    <xf numFmtId="9" fontId="28" fillId="0" borderId="44" xfId="83" applyFont="1" applyBorder="1" applyAlignment="1">
      <alignment/>
    </xf>
    <xf numFmtId="0" fontId="32" fillId="0" borderId="14" xfId="79" applyFont="1" applyFill="1" applyBorder="1" applyProtection="1">
      <alignment/>
      <protection/>
    </xf>
    <xf numFmtId="0" fontId="0" fillId="0" borderId="0" xfId="0" applyBorder="1" applyAlignment="1">
      <alignment/>
    </xf>
    <xf numFmtId="0" fontId="0" fillId="0" borderId="45" xfId="79" applyFont="1" applyFill="1" applyBorder="1" applyProtection="1">
      <alignment/>
      <protection/>
    </xf>
    <xf numFmtId="0" fontId="0" fillId="0" borderId="0" xfId="79" applyFont="1" applyFill="1" applyBorder="1" applyProtection="1">
      <alignment/>
      <protection/>
    </xf>
    <xf numFmtId="0" fontId="0" fillId="0" borderId="0" xfId="79" applyFont="1" applyFill="1" applyBorder="1" applyProtection="1">
      <alignment/>
      <protection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4" borderId="10" xfId="76" applyFont="1" applyFill="1" applyBorder="1" applyAlignment="1" applyProtection="1">
      <alignment horizontal="center" vertical="top" wrapText="1"/>
      <protection/>
    </xf>
    <xf numFmtId="0" fontId="0" fillId="20" borderId="10" xfId="76" applyFont="1" applyFill="1" applyBorder="1" applyAlignment="1" applyProtection="1">
      <alignment horizontal="center" vertical="top" wrapText="1"/>
      <protection/>
    </xf>
    <xf numFmtId="0" fontId="0" fillId="20" borderId="10" xfId="79" applyFont="1" applyFill="1" applyBorder="1" applyAlignment="1" applyProtection="1">
      <alignment horizontal="center" vertical="top" wrapText="1"/>
      <protection/>
    </xf>
    <xf numFmtId="0" fontId="0" fillId="22" borderId="10" xfId="79" applyFont="1" applyFill="1" applyBorder="1" applyAlignment="1" applyProtection="1">
      <alignment horizontal="center" vertical="top" wrapText="1"/>
      <protection/>
    </xf>
    <xf numFmtId="0" fontId="0" fillId="10" borderId="10" xfId="79" applyFont="1" applyFill="1" applyBorder="1" applyAlignment="1" applyProtection="1">
      <alignment horizontal="center" vertical="top" wrapText="1"/>
      <protection/>
    </xf>
    <xf numFmtId="0" fontId="24" fillId="10" borderId="10" xfId="79" applyFont="1" applyFill="1" applyBorder="1" applyAlignment="1" applyProtection="1">
      <alignment horizontal="center" vertical="top" wrapText="1"/>
      <protection locked="0"/>
    </xf>
    <xf numFmtId="0" fontId="24" fillId="4" borderId="10" xfId="79" applyFont="1" applyFill="1" applyBorder="1" applyAlignment="1" applyProtection="1">
      <alignment horizontal="center" vertical="top" wrapText="1"/>
      <protection locked="0"/>
    </xf>
    <xf numFmtId="0" fontId="0" fillId="3" borderId="10" xfId="0" applyFont="1" applyFill="1" applyBorder="1" applyAlignment="1" applyProtection="1">
      <alignment horizontal="center" vertical="top" wrapText="1"/>
      <protection/>
    </xf>
    <xf numFmtId="0" fontId="0" fillId="3" borderId="10" xfId="76" applyFont="1" applyFill="1" applyBorder="1" applyAlignment="1" applyProtection="1">
      <alignment horizontal="center" vertical="top" wrapText="1"/>
      <protection/>
    </xf>
    <xf numFmtId="0" fontId="0" fillId="3" borderId="10" xfId="79" applyFont="1" applyFill="1" applyBorder="1" applyAlignment="1" applyProtection="1">
      <alignment horizontal="center" vertical="top" wrapText="1"/>
      <protection/>
    </xf>
    <xf numFmtId="0" fontId="0" fillId="0" borderId="12" xfId="79" applyFont="1" applyFill="1" applyBorder="1" applyAlignment="1" applyProtection="1">
      <alignment horizontal="center" vertical="top" wrapText="1"/>
      <protection/>
    </xf>
    <xf numFmtId="0" fontId="28" fillId="27" borderId="10" xfId="79" applyFont="1" applyFill="1" applyBorder="1" applyAlignment="1" applyProtection="1">
      <alignment horizontal="center" vertical="top" wrapText="1"/>
      <protection/>
    </xf>
    <xf numFmtId="0" fontId="0" fillId="27" borderId="10" xfId="79" applyFont="1" applyFill="1" applyBorder="1" applyAlignment="1" applyProtection="1">
      <alignment horizontal="center" vertical="top" wrapText="1"/>
      <protection/>
    </xf>
    <xf numFmtId="0" fontId="0" fillId="27" borderId="10" xfId="0" applyFill="1" applyBorder="1" applyAlignment="1">
      <alignment horizontal="center" vertical="top" wrapText="1"/>
    </xf>
    <xf numFmtId="0" fontId="28" fillId="5" borderId="10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top" wrapText="1"/>
    </xf>
    <xf numFmtId="173" fontId="36" fillId="0" borderId="32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169" fontId="0" fillId="0" borderId="0" xfId="0" applyNumberFormat="1" applyAlignment="1">
      <alignment/>
    </xf>
    <xf numFmtId="0" fontId="3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0" fontId="0" fillId="24" borderId="10" xfId="0" applyFill="1" applyBorder="1" applyAlignment="1">
      <alignment horizontal="left"/>
    </xf>
    <xf numFmtId="0" fontId="0" fillId="24" borderId="10" xfId="0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14" fontId="0" fillId="24" borderId="10" xfId="0" applyNumberFormat="1" applyFill="1" applyBorder="1" applyAlignment="1">
      <alignment horizontal="left"/>
    </xf>
    <xf numFmtId="168" fontId="24" fillId="24" borderId="10" xfId="0" applyNumberFormat="1" applyFont="1" applyFill="1" applyBorder="1" applyAlignment="1">
      <alignment/>
    </xf>
    <xf numFmtId="168" fontId="0" fillId="24" borderId="10" xfId="0" applyNumberFormat="1" applyFill="1" applyBorder="1" applyAlignment="1">
      <alignment/>
    </xf>
    <xf numFmtId="171" fontId="0" fillId="24" borderId="10" xfId="60" applyNumberFormat="1" applyFill="1" applyBorder="1" applyAlignment="1">
      <alignment/>
    </xf>
    <xf numFmtId="2" fontId="24" fillId="24" borderId="10" xfId="0" applyNumberFormat="1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43" fontId="0" fillId="24" borderId="0" xfId="60" applyFill="1" applyAlignment="1">
      <alignment/>
    </xf>
    <xf numFmtId="0" fontId="28" fillId="0" borderId="0" xfId="79" applyFont="1" applyFill="1" applyBorder="1" applyAlignment="1">
      <alignment horizontal="center"/>
      <protection/>
    </xf>
    <xf numFmtId="167" fontId="27" fillId="0" borderId="35" xfId="60" applyNumberFormat="1" applyFont="1" applyFill="1" applyBorder="1" applyAlignment="1" applyProtection="1">
      <alignment horizontal="center" wrapText="1"/>
      <protection locked="0"/>
    </xf>
    <xf numFmtId="167" fontId="27" fillId="0" borderId="37" xfId="60" applyNumberFormat="1" applyFont="1" applyFill="1" applyBorder="1" applyAlignment="1" applyProtection="1">
      <alignment horizontal="center" wrapText="1"/>
      <protection locked="0"/>
    </xf>
    <xf numFmtId="43" fontId="37" fillId="0" borderId="40" xfId="60" applyFont="1" applyFill="1" applyBorder="1" applyAlignment="1" applyProtection="1">
      <alignment vertical="top" wrapText="1"/>
      <protection locked="0"/>
    </xf>
    <xf numFmtId="2" fontId="37" fillId="0" borderId="10" xfId="0" applyNumberFormat="1" applyFont="1" applyBorder="1" applyAlignment="1" applyProtection="1">
      <alignment/>
      <protection locked="0"/>
    </xf>
    <xf numFmtId="0" fontId="0" fillId="24" borderId="32" xfId="0" applyFill="1" applyBorder="1" applyAlignment="1">
      <alignment/>
    </xf>
    <xf numFmtId="0" fontId="0" fillId="0" borderId="36" xfId="79" applyFont="1" applyFill="1" applyBorder="1" applyAlignment="1">
      <alignment/>
      <protection/>
    </xf>
    <xf numFmtId="0" fontId="0" fillId="0" borderId="36" xfId="79" applyFont="1" applyFill="1" applyBorder="1">
      <alignment/>
      <protection/>
    </xf>
    <xf numFmtId="0" fontId="0" fillId="0" borderId="39" xfId="79" applyFont="1" applyFill="1" applyBorder="1">
      <alignment/>
      <protection/>
    </xf>
    <xf numFmtId="0" fontId="27" fillId="24" borderId="10" xfId="0" applyFont="1" applyFill="1" applyBorder="1" applyAlignment="1">
      <alignment/>
    </xf>
    <xf numFmtId="171" fontId="37" fillId="0" borderId="32" xfId="62" applyNumberFormat="1" applyFont="1" applyFill="1" applyBorder="1" applyAlignment="1" applyProtection="1">
      <alignment vertical="top" wrapText="1"/>
      <protection locked="0"/>
    </xf>
    <xf numFmtId="0" fontId="37" fillId="0" borderId="37" xfId="0" applyFont="1" applyBorder="1" applyAlignment="1">
      <alignment/>
    </xf>
    <xf numFmtId="43" fontId="0" fillId="25" borderId="10" xfId="79" applyNumberFormat="1" applyFont="1" applyFill="1" applyBorder="1" applyAlignment="1">
      <alignment horizontal="left" vertical="center"/>
      <protection/>
    </xf>
    <xf numFmtId="15" fontId="6" fillId="0" borderId="0" xfId="77" applyNumberFormat="1" applyBorder="1" applyAlignment="1">
      <alignment vertical="center" wrapText="1"/>
      <protection/>
    </xf>
    <xf numFmtId="20" fontId="6" fillId="0" borderId="0" xfId="77" applyNumberFormat="1" applyBorder="1" applyAlignment="1">
      <alignment vertical="center" wrapText="1"/>
      <protection/>
    </xf>
    <xf numFmtId="20" fontId="6" fillId="0" borderId="0" xfId="77" applyNumberFormat="1" applyBorder="1" applyAlignment="1">
      <alignment/>
      <protection/>
    </xf>
    <xf numFmtId="0" fontId="6" fillId="0" borderId="0" xfId="77" applyFont="1" applyBorder="1" applyAlignment="1">
      <alignment/>
      <protection/>
    </xf>
    <xf numFmtId="1" fontId="6" fillId="0" borderId="0" xfId="77" applyNumberFormat="1" applyBorder="1" applyAlignment="1">
      <alignment vertical="center" wrapText="1"/>
      <protection/>
    </xf>
    <xf numFmtId="168" fontId="6" fillId="0" borderId="0" xfId="77" applyNumberFormat="1" applyBorder="1" applyAlignment="1">
      <alignment vertical="center" wrapText="1"/>
      <protection/>
    </xf>
    <xf numFmtId="43" fontId="6" fillId="0" borderId="0" xfId="60" applyBorder="1" applyAlignment="1">
      <alignment horizontal="right"/>
    </xf>
    <xf numFmtId="0" fontId="6" fillId="0" borderId="0" xfId="77" applyBorder="1" applyAlignment="1">
      <alignment horizontal="right"/>
      <protection/>
    </xf>
    <xf numFmtId="0" fontId="31" fillId="0" borderId="0" xfId="77" applyFont="1" applyBorder="1" applyAlignment="1">
      <alignment vertical="center" wrapText="1"/>
      <protection/>
    </xf>
    <xf numFmtId="2" fontId="31" fillId="0" borderId="0" xfId="77" applyNumberFormat="1" applyFont="1" applyBorder="1">
      <alignment/>
      <protection/>
    </xf>
    <xf numFmtId="188" fontId="31" fillId="0" borderId="0" xfId="77" applyNumberFormat="1" applyFont="1" applyBorder="1">
      <alignment/>
      <protection/>
    </xf>
    <xf numFmtId="0" fontId="31" fillId="0" borderId="0" xfId="77" applyFont="1" applyBorder="1" applyAlignment="1">
      <alignment/>
      <protection/>
    </xf>
    <xf numFmtId="0" fontId="31" fillId="0" borderId="0" xfId="77" applyFont="1" applyBorder="1">
      <alignment/>
      <protection/>
    </xf>
    <xf numFmtId="2" fontId="6" fillId="0" borderId="0" xfId="77" applyNumberFormat="1" applyFont="1" applyBorder="1">
      <alignment/>
      <protection/>
    </xf>
    <xf numFmtId="0" fontId="31" fillId="0" borderId="0" xfId="77" applyFont="1" applyBorder="1" applyAlignment="1">
      <alignment horizontal="center" vertical="center" wrapText="1"/>
      <protection/>
    </xf>
    <xf numFmtId="0" fontId="31" fillId="0" borderId="0" xfId="77" applyFont="1" applyBorder="1" applyAlignment="1">
      <alignment horizontal="center"/>
      <protection/>
    </xf>
    <xf numFmtId="0" fontId="0" fillId="0" borderId="0" xfId="78">
      <alignment/>
      <protection/>
    </xf>
    <xf numFmtId="0" fontId="0" fillId="0" borderId="0" xfId="78" applyAlignment="1">
      <alignment horizontal="center"/>
      <protection/>
    </xf>
    <xf numFmtId="174" fontId="27" fillId="0" borderId="30" xfId="78" applyNumberFormat="1" applyFont="1" applyFill="1" applyBorder="1" applyAlignment="1" applyProtection="1">
      <alignment horizontal="center"/>
      <protection locked="0"/>
    </xf>
    <xf numFmtId="0" fontId="0" fillId="24" borderId="19" xfId="78" applyFill="1" applyBorder="1" applyAlignment="1">
      <alignment wrapText="1"/>
      <protection/>
    </xf>
    <xf numFmtId="0" fontId="0" fillId="26" borderId="19" xfId="78" applyFill="1" applyBorder="1" applyAlignment="1">
      <alignment horizontal="center" wrapText="1"/>
      <protection/>
    </xf>
    <xf numFmtId="0" fontId="0" fillId="24" borderId="19" xfId="78" applyFill="1" applyBorder="1" applyAlignment="1">
      <alignment horizontal="center" wrapText="1"/>
      <protection/>
    </xf>
    <xf numFmtId="0" fontId="0" fillId="4" borderId="19" xfId="78" applyFont="1" applyFill="1" applyBorder="1" applyAlignment="1">
      <alignment horizontal="center" wrapText="1"/>
      <protection/>
    </xf>
    <xf numFmtId="0" fontId="0" fillId="7" borderId="19" xfId="78" applyFill="1" applyBorder="1" applyAlignment="1">
      <alignment horizontal="center" wrapText="1"/>
      <protection/>
    </xf>
    <xf numFmtId="0" fontId="0" fillId="7" borderId="31" xfId="78" applyFont="1" applyFill="1" applyBorder="1" applyAlignment="1">
      <alignment horizontal="center" wrapText="1"/>
      <protection/>
    </xf>
    <xf numFmtId="0" fontId="0" fillId="0" borderId="0" xfId="78" applyAlignment="1">
      <alignment wrapText="1"/>
      <protection/>
    </xf>
    <xf numFmtId="0" fontId="0" fillId="24" borderId="32" xfId="78" applyFill="1" applyBorder="1">
      <alignment/>
      <protection/>
    </xf>
    <xf numFmtId="0" fontId="0" fillId="24" borderId="0" xfId="78" applyFill="1" applyBorder="1">
      <alignment/>
      <protection/>
    </xf>
    <xf numFmtId="0" fontId="0" fillId="24" borderId="0" xfId="78" applyNumberFormat="1" applyFill="1" applyBorder="1">
      <alignment/>
      <protection/>
    </xf>
    <xf numFmtId="0" fontId="24" fillId="24" borderId="0" xfId="78" applyNumberFormat="1" applyFont="1" applyFill="1" applyBorder="1">
      <alignment/>
      <protection/>
    </xf>
    <xf numFmtId="2" fontId="0" fillId="25" borderId="0" xfId="78" applyNumberFormat="1" applyFont="1" applyFill="1" applyBorder="1">
      <alignment/>
      <protection/>
    </xf>
    <xf numFmtId="0" fontId="28" fillId="24" borderId="32" xfId="78" applyFont="1" applyFill="1" applyBorder="1">
      <alignment/>
      <protection/>
    </xf>
    <xf numFmtId="0" fontId="0" fillId="24" borderId="0" xfId="78" applyFill="1" applyBorder="1" applyAlignment="1">
      <alignment horizontal="center"/>
      <protection/>
    </xf>
    <xf numFmtId="168" fontId="0" fillId="25" borderId="0" xfId="60" applyNumberFormat="1" applyFill="1" applyBorder="1" applyAlignment="1">
      <alignment/>
    </xf>
    <xf numFmtId="168" fontId="0" fillId="24" borderId="0" xfId="78" applyNumberFormat="1" applyFill="1" applyBorder="1">
      <alignment/>
      <protection/>
    </xf>
    <xf numFmtId="2" fontId="0" fillId="24" borderId="0" xfId="60" applyNumberFormat="1" applyFill="1" applyBorder="1" applyAlignment="1">
      <alignment/>
    </xf>
    <xf numFmtId="1" fontId="0" fillId="24" borderId="0" xfId="60" applyNumberFormat="1" applyFill="1" applyBorder="1" applyAlignment="1">
      <alignment/>
    </xf>
    <xf numFmtId="9" fontId="0" fillId="24" borderId="0" xfId="83" applyFill="1" applyBorder="1" applyAlignment="1">
      <alignment/>
    </xf>
    <xf numFmtId="1" fontId="0" fillId="24" borderId="0" xfId="83" applyNumberFormat="1" applyFill="1" applyBorder="1" applyAlignment="1">
      <alignment/>
    </xf>
    <xf numFmtId="0" fontId="0" fillId="24" borderId="0" xfId="60" applyNumberFormat="1" applyFill="1" applyBorder="1" applyAlignment="1">
      <alignment/>
    </xf>
    <xf numFmtId="2" fontId="0" fillId="24" borderId="0" xfId="78" applyNumberFormat="1" applyFill="1" applyBorder="1">
      <alignment/>
      <protection/>
    </xf>
    <xf numFmtId="2" fontId="0" fillId="24" borderId="33" xfId="78" applyNumberFormat="1" applyFill="1" applyBorder="1">
      <alignment/>
      <protection/>
    </xf>
    <xf numFmtId="168" fontId="0" fillId="24" borderId="0" xfId="60" applyNumberFormat="1" applyFill="1" applyBorder="1" applyAlignment="1">
      <alignment/>
    </xf>
    <xf numFmtId="188" fontId="0" fillId="24" borderId="0" xfId="60" applyNumberFormat="1" applyFill="1" applyBorder="1" applyAlignment="1">
      <alignment/>
    </xf>
    <xf numFmtId="188" fontId="0" fillId="24" borderId="0" xfId="78" applyNumberFormat="1" applyFont="1" applyFill="1" applyBorder="1">
      <alignment/>
      <protection/>
    </xf>
    <xf numFmtId="0" fontId="0" fillId="24" borderId="0" xfId="83" applyNumberFormat="1" applyFill="1" applyBorder="1" applyAlignment="1">
      <alignment/>
    </xf>
    <xf numFmtId="2" fontId="0" fillId="24" borderId="0" xfId="78" applyNumberFormat="1" applyFont="1" applyFill="1" applyBorder="1">
      <alignment/>
      <protection/>
    </xf>
    <xf numFmtId="2" fontId="0" fillId="24" borderId="33" xfId="60" applyNumberFormat="1" applyFill="1" applyBorder="1" applyAlignment="1">
      <alignment/>
    </xf>
    <xf numFmtId="0" fontId="0" fillId="24" borderId="0" xfId="78" applyFill="1" applyBorder="1" applyAlignment="1">
      <alignment horizontal="right"/>
      <protection/>
    </xf>
    <xf numFmtId="0" fontId="0" fillId="0" borderId="0" xfId="78" applyBorder="1">
      <alignment/>
      <protection/>
    </xf>
    <xf numFmtId="1" fontId="28" fillId="24" borderId="0" xfId="60" applyNumberFormat="1" applyFont="1" applyFill="1" applyBorder="1" applyAlignment="1">
      <alignment/>
    </xf>
    <xf numFmtId="2" fontId="0" fillId="24" borderId="33" xfId="83" applyNumberFormat="1" applyFill="1" applyBorder="1" applyAlignment="1">
      <alignment/>
    </xf>
    <xf numFmtId="0" fontId="0" fillId="24" borderId="0" xfId="78" applyFont="1" applyFill="1" applyBorder="1" applyAlignment="1">
      <alignment horizontal="right"/>
      <protection/>
    </xf>
    <xf numFmtId="1" fontId="0" fillId="24" borderId="0" xfId="78" applyNumberFormat="1" applyFill="1" applyBorder="1">
      <alignment/>
      <protection/>
    </xf>
    <xf numFmtId="0" fontId="0" fillId="24" borderId="33" xfId="78" applyNumberFormat="1" applyFill="1" applyBorder="1">
      <alignment/>
      <protection/>
    </xf>
    <xf numFmtId="0" fontId="24" fillId="24" borderId="0" xfId="78" applyFont="1" applyFill="1" applyBorder="1">
      <alignment/>
      <protection/>
    </xf>
    <xf numFmtId="171" fontId="0" fillId="24" borderId="0" xfId="78" applyNumberFormat="1" applyFill="1" applyBorder="1">
      <alignment/>
      <protection/>
    </xf>
    <xf numFmtId="0" fontId="0" fillId="24" borderId="33" xfId="78" applyFill="1" applyBorder="1">
      <alignment/>
      <protection/>
    </xf>
    <xf numFmtId="0" fontId="0" fillId="24" borderId="32" xfId="78" applyFill="1" applyBorder="1" applyAlignment="1">
      <alignment horizontal="right"/>
      <protection/>
    </xf>
    <xf numFmtId="0" fontId="0" fillId="24" borderId="0" xfId="78" applyFont="1" applyFill="1" applyBorder="1">
      <alignment/>
      <protection/>
    </xf>
    <xf numFmtId="0" fontId="0" fillId="24" borderId="34" xfId="78" applyFill="1" applyBorder="1">
      <alignment/>
      <protection/>
    </xf>
    <xf numFmtId="0" fontId="0" fillId="24" borderId="37" xfId="78" applyFill="1" applyBorder="1">
      <alignment/>
      <protection/>
    </xf>
    <xf numFmtId="0" fontId="0" fillId="24" borderId="38" xfId="78" applyFill="1" applyBorder="1">
      <alignment/>
      <protection/>
    </xf>
    <xf numFmtId="0" fontId="28" fillId="0" borderId="0" xfId="78" applyFont="1">
      <alignment/>
      <protection/>
    </xf>
    <xf numFmtId="0" fontId="0" fillId="0" borderId="10" xfId="78" applyBorder="1" applyAlignment="1">
      <alignment wrapText="1"/>
      <protection/>
    </xf>
    <xf numFmtId="0" fontId="0" fillId="26" borderId="10" xfId="78" applyFont="1" applyFill="1" applyBorder="1" applyAlignment="1">
      <alignment horizontal="center" wrapText="1"/>
      <protection/>
    </xf>
    <xf numFmtId="0" fontId="0" fillId="22" borderId="12" xfId="78" applyFont="1" applyFill="1" applyBorder="1" applyAlignment="1">
      <alignment horizontal="center" wrapText="1"/>
      <protection/>
    </xf>
    <xf numFmtId="0" fontId="0" fillId="22" borderId="40" xfId="78" applyFill="1" applyBorder="1" applyAlignment="1">
      <alignment horizontal="center" wrapText="1"/>
      <protection/>
    </xf>
    <xf numFmtId="0" fontId="0" fillId="27" borderId="10" xfId="78" applyFill="1" applyBorder="1" applyAlignment="1">
      <alignment horizontal="center" wrapText="1"/>
      <protection/>
    </xf>
    <xf numFmtId="0" fontId="0" fillId="27" borderId="40" xfId="78" applyFill="1" applyBorder="1" applyAlignment="1">
      <alignment horizontal="center" wrapText="1"/>
      <protection/>
    </xf>
    <xf numFmtId="0" fontId="0" fillId="3" borderId="10" xfId="78" applyFill="1" applyBorder="1" applyAlignment="1">
      <alignment horizontal="center" wrapText="1"/>
      <protection/>
    </xf>
    <xf numFmtId="15" fontId="24" fillId="0" borderId="10" xfId="78" applyNumberFormat="1" applyFont="1" applyFill="1" applyBorder="1" applyAlignment="1">
      <alignment horizontal="left"/>
      <protection/>
    </xf>
    <xf numFmtId="0" fontId="0" fillId="0" borderId="10" xfId="78" applyFont="1" applyFill="1" applyBorder="1">
      <alignment/>
      <protection/>
    </xf>
    <xf numFmtId="10" fontId="0" fillId="0" borderId="10" xfId="78" applyNumberFormat="1" applyFont="1" applyFill="1" applyBorder="1">
      <alignment/>
      <protection/>
    </xf>
    <xf numFmtId="2" fontId="0" fillId="0" borderId="10" xfId="78" applyNumberFormat="1" applyFont="1" applyFill="1" applyBorder="1">
      <alignment/>
      <protection/>
    </xf>
    <xf numFmtId="1" fontId="0" fillId="0" borderId="10" xfId="78" applyNumberFormat="1" applyFont="1" applyFill="1" applyBorder="1">
      <alignment/>
      <protection/>
    </xf>
    <xf numFmtId="188" fontId="0" fillId="0" borderId="10" xfId="78" applyNumberFormat="1" applyFont="1" applyFill="1" applyBorder="1">
      <alignment/>
      <protection/>
    </xf>
    <xf numFmtId="2" fontId="0" fillId="0" borderId="10" xfId="78" applyNumberFormat="1" applyFill="1" applyBorder="1">
      <alignment/>
      <protection/>
    </xf>
    <xf numFmtId="168" fontId="0" fillId="0" borderId="10" xfId="78" applyNumberFormat="1" applyFill="1" applyBorder="1">
      <alignment/>
      <protection/>
    </xf>
    <xf numFmtId="188" fontId="0" fillId="0" borderId="10" xfId="78" applyNumberFormat="1" applyFill="1" applyBorder="1">
      <alignment/>
      <protection/>
    </xf>
    <xf numFmtId="0" fontId="27" fillId="0" borderId="10" xfId="78" applyFont="1" applyFill="1" applyBorder="1">
      <alignment/>
      <protection/>
    </xf>
    <xf numFmtId="0" fontId="0" fillId="24" borderId="30" xfId="78" applyFont="1" applyFill="1" applyBorder="1">
      <alignment/>
      <protection/>
    </xf>
    <xf numFmtId="0" fontId="0" fillId="24" borderId="19" xfId="78" applyFill="1" applyBorder="1">
      <alignment/>
      <protection/>
    </xf>
    <xf numFmtId="0" fontId="0" fillId="24" borderId="19" xfId="78" applyFont="1" applyFill="1" applyBorder="1">
      <alignment/>
      <protection/>
    </xf>
    <xf numFmtId="0" fontId="0" fillId="24" borderId="31" xfId="78" applyFill="1" applyBorder="1">
      <alignment/>
      <protection/>
    </xf>
    <xf numFmtId="0" fontId="0" fillId="24" borderId="37" xfId="78" applyFont="1" applyFill="1" applyBorder="1">
      <alignment/>
      <protection/>
    </xf>
    <xf numFmtId="0" fontId="0" fillId="24" borderId="32" xfId="78" applyFont="1" applyFill="1" applyBorder="1" applyAlignment="1">
      <alignment horizontal="right"/>
      <protection/>
    </xf>
    <xf numFmtId="188" fontId="0" fillId="24" borderId="0" xfId="78" applyNumberFormat="1" applyFont="1" applyFill="1" applyBorder="1" applyAlignment="1">
      <alignment horizontal="right"/>
      <protection/>
    </xf>
    <xf numFmtId="10" fontId="0" fillId="24" borderId="0" xfId="83" applyNumberFormat="1" applyFont="1" applyFill="1" applyBorder="1" applyAlignment="1" applyProtection="1">
      <alignment horizontal="right"/>
      <protection locked="0"/>
    </xf>
    <xf numFmtId="168" fontId="24" fillId="10" borderId="0" xfId="60" applyNumberFormat="1" applyFont="1" applyFill="1" applyBorder="1" applyAlignment="1">
      <alignment horizontal="right"/>
    </xf>
    <xf numFmtId="168" fontId="24" fillId="10" borderId="0" xfId="78" applyNumberFormat="1" applyFont="1" applyFill="1" applyBorder="1">
      <alignment/>
      <protection/>
    </xf>
    <xf numFmtId="2" fontId="27" fillId="10" borderId="0" xfId="78" applyNumberFormat="1" applyFont="1" applyFill="1" applyBorder="1">
      <alignment/>
      <protection/>
    </xf>
    <xf numFmtId="0" fontId="0" fillId="0" borderId="0" xfId="78" applyFont="1">
      <alignment/>
      <protection/>
    </xf>
    <xf numFmtId="0" fontId="24" fillId="10" borderId="0" xfId="78" applyFont="1" applyFill="1">
      <alignment/>
      <protection/>
    </xf>
    <xf numFmtId="0" fontId="24" fillId="10" borderId="0" xfId="78" applyFont="1" applyFill="1" applyBorder="1" applyAlignment="1">
      <alignment horizontal="center"/>
      <protection/>
    </xf>
    <xf numFmtId="169" fontId="24" fillId="5" borderId="0" xfId="83" applyNumberFormat="1" applyFont="1" applyFill="1" applyBorder="1" applyAlignment="1" applyProtection="1">
      <alignment/>
      <protection locked="0"/>
    </xf>
    <xf numFmtId="10" fontId="24" fillId="5" borderId="0" xfId="83" applyNumberFormat="1" applyFont="1" applyFill="1" applyBorder="1" applyAlignment="1" applyProtection="1">
      <alignment/>
      <protection locked="0"/>
    </xf>
    <xf numFmtId="188" fontId="24" fillId="5" borderId="0" xfId="78" applyNumberFormat="1" applyFont="1" applyFill="1" applyBorder="1" applyProtection="1">
      <alignment/>
      <protection locked="0"/>
    </xf>
    <xf numFmtId="2" fontId="28" fillId="24" borderId="0" xfId="60" applyNumberFormat="1" applyFont="1" applyFill="1" applyBorder="1" applyAlignment="1">
      <alignment/>
    </xf>
    <xf numFmtId="2" fontId="24" fillId="10" borderId="0" xfId="60" applyNumberFormat="1" applyFont="1" applyFill="1" applyBorder="1" applyAlignment="1" applyProtection="1">
      <alignment/>
      <protection locked="0"/>
    </xf>
    <xf numFmtId="1" fontId="6" fillId="0" borderId="0" xfId="77" applyNumberFormat="1" applyFont="1" applyBorder="1">
      <alignment/>
      <protection/>
    </xf>
    <xf numFmtId="2" fontId="24" fillId="11" borderId="33" xfId="78" applyNumberFormat="1" applyFont="1" applyFill="1" applyBorder="1" applyProtection="1">
      <alignment/>
      <protection locked="0"/>
    </xf>
    <xf numFmtId="2" fontId="24" fillId="11" borderId="0" xfId="78" applyNumberFormat="1" applyFont="1" applyFill="1" applyBorder="1" applyProtection="1">
      <alignment/>
      <protection locked="0"/>
    </xf>
    <xf numFmtId="168" fontId="31" fillId="0" borderId="0" xfId="77" applyNumberFormat="1" applyFont="1" applyBorder="1" applyAlignment="1">
      <alignment horizontal="right" vertical="center" wrapText="1"/>
      <protection/>
    </xf>
    <xf numFmtId="168" fontId="31" fillId="0" borderId="0" xfId="77" applyNumberFormat="1" applyFont="1" applyBorder="1" applyAlignment="1">
      <alignment horizontal="right"/>
      <protection/>
    </xf>
    <xf numFmtId="168" fontId="31" fillId="0" borderId="0" xfId="77" applyNumberFormat="1" applyFont="1" applyBorder="1">
      <alignment/>
      <protection/>
    </xf>
    <xf numFmtId="169" fontId="0" fillId="0" borderId="10" xfId="83" applyNumberFormat="1" applyFill="1" applyBorder="1" applyAlignment="1">
      <alignment/>
    </xf>
    <xf numFmtId="0" fontId="0" fillId="5" borderId="12" xfId="0" applyFill="1" applyBorder="1" applyAlignment="1">
      <alignment vertical="top"/>
    </xf>
    <xf numFmtId="0" fontId="0" fillId="10" borderId="0" xfId="0" applyFont="1" applyFill="1" applyBorder="1" applyAlignment="1">
      <alignment horizontal="left"/>
    </xf>
    <xf numFmtId="0" fontId="0" fillId="25" borderId="10" xfId="79" applyFont="1" applyFill="1" applyBorder="1" applyAlignment="1">
      <alignment horizontal="left" vertical="center" wrapText="1"/>
      <protection/>
    </xf>
    <xf numFmtId="0" fontId="0" fillId="10" borderId="10" xfId="79" applyFont="1" applyFill="1" applyBorder="1" applyAlignment="1">
      <alignment horizontal="left" vertical="center" wrapText="1"/>
      <protection/>
    </xf>
    <xf numFmtId="0" fontId="0" fillId="25" borderId="0" xfId="0" applyFont="1" applyFill="1" applyBorder="1" applyAlignment="1">
      <alignment horizontal="left"/>
    </xf>
    <xf numFmtId="0" fontId="6" fillId="25" borderId="0" xfId="104" applyFont="1" applyFill="1" applyBorder="1" applyAlignment="1">
      <alignment horizontal="left"/>
      <protection/>
    </xf>
    <xf numFmtId="0" fontId="6" fillId="20" borderId="0" xfId="104" applyFont="1" applyFill="1" applyBorder="1" applyAlignment="1">
      <alignment horizontal="left"/>
      <protection/>
    </xf>
    <xf numFmtId="0" fontId="0" fillId="5" borderId="0" xfId="0" applyFill="1" applyBorder="1" applyAlignment="1">
      <alignment/>
    </xf>
    <xf numFmtId="0" fontId="6" fillId="0" borderId="0" xfId="104" applyFont="1" applyFill="1">
      <alignment/>
      <protection/>
    </xf>
    <xf numFmtId="0" fontId="6" fillId="0" borderId="0" xfId="104" applyFont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70" fontId="0" fillId="0" borderId="10" xfId="0" applyNumberFormat="1" applyFont="1" applyFill="1" applyBorder="1" applyAlignment="1" applyProtection="1">
      <alignment/>
      <protection locked="0"/>
    </xf>
    <xf numFmtId="171" fontId="24" fillId="20" borderId="10" xfId="60" applyNumberFormat="1" applyFont="1" applyFill="1" applyBorder="1" applyAlignment="1" applyProtection="1">
      <alignment vertical="center" wrapText="1"/>
      <protection locked="0"/>
    </xf>
    <xf numFmtId="171" fontId="24" fillId="20" borderId="10" xfId="60" applyNumberFormat="1" applyFont="1" applyFill="1" applyBorder="1" applyAlignment="1" applyProtection="1">
      <alignment vertical="top" wrapText="1"/>
      <protection locked="0"/>
    </xf>
    <xf numFmtId="167" fontId="24" fillId="24" borderId="10" xfId="60" applyNumberFormat="1" applyFont="1" applyFill="1" applyBorder="1" applyAlignment="1" applyProtection="1">
      <alignment horizontal="center"/>
      <protection locked="0"/>
    </xf>
    <xf numFmtId="167" fontId="24" fillId="0" borderId="10" xfId="60" applyNumberFormat="1" applyFont="1" applyFill="1" applyBorder="1" applyAlignment="1" applyProtection="1">
      <alignment vertical="center" wrapText="1"/>
      <protection locked="0"/>
    </xf>
    <xf numFmtId="167" fontId="24" fillId="0" borderId="10" xfId="60" applyNumberFormat="1" applyFont="1" applyFill="1" applyBorder="1" applyAlignment="1" applyProtection="1">
      <alignment vertical="top" wrapText="1"/>
      <protection locked="0"/>
    </xf>
    <xf numFmtId="177" fontId="24" fillId="0" borderId="10" xfId="60" applyNumberFormat="1" applyFont="1" applyFill="1" applyBorder="1" applyAlignment="1" applyProtection="1">
      <alignment/>
      <protection locked="0"/>
    </xf>
    <xf numFmtId="43" fontId="24" fillId="0" borderId="10" xfId="60" applyNumberFormat="1" applyFont="1" applyFill="1" applyBorder="1" applyAlignment="1" applyProtection="1">
      <alignment/>
      <protection locked="0"/>
    </xf>
    <xf numFmtId="167" fontId="24" fillId="20" borderId="10" xfId="60" applyNumberFormat="1" applyFont="1" applyFill="1" applyBorder="1" applyAlignment="1" applyProtection="1">
      <alignment vertical="center" wrapText="1"/>
      <protection locked="0"/>
    </xf>
    <xf numFmtId="167" fontId="24" fillId="20" borderId="10" xfId="60" applyNumberFormat="1" applyFont="1" applyFill="1" applyBorder="1" applyAlignment="1" applyProtection="1">
      <alignment horizontal="center"/>
      <protection locked="0"/>
    </xf>
    <xf numFmtId="172" fontId="24" fillId="0" borderId="10" xfId="60" applyNumberFormat="1" applyFont="1" applyFill="1" applyBorder="1" applyAlignment="1" applyProtection="1">
      <alignment vertical="center" wrapText="1"/>
      <protection locked="0"/>
    </xf>
    <xf numFmtId="172" fontId="24" fillId="20" borderId="10" xfId="60" applyNumberFormat="1" applyFont="1" applyFill="1" applyBorder="1" applyAlignment="1" applyProtection="1">
      <alignment vertical="center" wrapText="1"/>
      <protection locked="0"/>
    </xf>
    <xf numFmtId="195" fontId="24" fillId="24" borderId="10" xfId="60" applyNumberFormat="1" applyFont="1" applyFill="1" applyBorder="1" applyAlignment="1" applyProtection="1">
      <alignment horizontal="center"/>
      <protection locked="0"/>
    </xf>
    <xf numFmtId="2" fontId="27" fillId="0" borderId="10" xfId="0" applyNumberFormat="1" applyFont="1" applyBorder="1" applyAlignment="1" applyProtection="1">
      <alignment/>
      <protection locked="0"/>
    </xf>
    <xf numFmtId="43" fontId="24" fillId="0" borderId="10" xfId="60" applyNumberFormat="1" applyFont="1" applyFill="1" applyBorder="1" applyAlignment="1" applyProtection="1">
      <alignment vertical="center" wrapText="1"/>
      <protection locked="0"/>
    </xf>
    <xf numFmtId="0" fontId="0" fillId="4" borderId="10" xfId="0" applyFont="1" applyFill="1" applyBorder="1" applyAlignment="1">
      <alignment wrapText="1"/>
    </xf>
    <xf numFmtId="0" fontId="33" fillId="0" borderId="0" xfId="0" applyFont="1" applyAlignment="1">
      <alignment/>
    </xf>
    <xf numFmtId="0" fontId="38" fillId="24" borderId="3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38" fillId="24" borderId="19" xfId="0" applyFont="1" applyFill="1" applyBorder="1" applyAlignment="1">
      <alignment/>
    </xf>
    <xf numFmtId="0" fontId="38" fillId="24" borderId="31" xfId="0" applyFont="1" applyFill="1" applyBorder="1" applyAlignment="1">
      <alignment/>
    </xf>
    <xf numFmtId="0" fontId="13" fillId="24" borderId="32" xfId="72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/>
    </xf>
    <xf numFmtId="0" fontId="13" fillId="24" borderId="0" xfId="72" applyFill="1" applyBorder="1" applyAlignment="1">
      <alignment horizontal="center"/>
    </xf>
    <xf numFmtId="0" fontId="38" fillId="24" borderId="32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8" fillId="24" borderId="33" xfId="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7" xfId="0" applyFill="1" applyBorder="1" applyAlignment="1">
      <alignment/>
    </xf>
    <xf numFmtId="0" fontId="0" fillId="24" borderId="38" xfId="0" applyFill="1" applyBorder="1" applyAlignment="1">
      <alignment/>
    </xf>
    <xf numFmtId="169" fontId="28" fillId="0" borderId="40" xfId="83" applyNumberFormat="1" applyFont="1" applyFill="1" applyBorder="1" applyAlignment="1">
      <alignment wrapText="1"/>
    </xf>
    <xf numFmtId="0" fontId="0" fillId="0" borderId="0" xfId="79" applyFont="1" applyFill="1" applyBorder="1" applyProtection="1">
      <alignment/>
      <protection/>
    </xf>
    <xf numFmtId="0" fontId="0" fillId="28" borderId="10" xfId="76" applyFont="1" applyFill="1" applyBorder="1" applyAlignment="1" applyProtection="1">
      <alignment horizontal="left" vertical="top" wrapText="1"/>
      <protection/>
    </xf>
    <xf numFmtId="171" fontId="0" fillId="0" borderId="33" xfId="79" applyNumberFormat="1" applyFont="1" applyFill="1" applyBorder="1" applyAlignment="1">
      <alignment wrapText="1"/>
      <protection/>
    </xf>
    <xf numFmtId="171" fontId="0" fillId="0" borderId="33" xfId="79" applyNumberFormat="1" applyFont="1" applyFill="1" applyBorder="1" applyAlignment="1">
      <alignment wrapText="1"/>
      <protection/>
    </xf>
    <xf numFmtId="169" fontId="0" fillId="0" borderId="37" xfId="83" applyNumberFormat="1" applyFont="1" applyFill="1" applyBorder="1" applyAlignment="1">
      <alignment wrapText="1"/>
    </xf>
    <xf numFmtId="0" fontId="0" fillId="0" borderId="37" xfId="79" applyFont="1" applyFill="1" applyBorder="1" applyAlignment="1">
      <alignment horizontal="right" vertical="center" wrapText="1"/>
      <protection/>
    </xf>
    <xf numFmtId="167" fontId="27" fillId="0" borderId="36" xfId="60" applyNumberFormat="1" applyFont="1" applyFill="1" applyBorder="1" applyAlignment="1" applyProtection="1">
      <alignment horizontal="center" wrapText="1"/>
      <protection locked="0"/>
    </xf>
    <xf numFmtId="9" fontId="0" fillId="0" borderId="32" xfId="83" applyFont="1" applyFill="1" applyBorder="1" applyAlignment="1">
      <alignment wrapText="1"/>
    </xf>
    <xf numFmtId="43" fontId="0" fillId="0" borderId="32" xfId="62" applyNumberFormat="1" applyFont="1" applyFill="1" applyBorder="1" applyAlignment="1">
      <alignment wrapText="1"/>
    </xf>
    <xf numFmtId="171" fontId="28" fillId="0" borderId="32" xfId="62" applyNumberFormat="1" applyFont="1" applyFill="1" applyBorder="1" applyAlignment="1">
      <alignment wrapText="1"/>
    </xf>
    <xf numFmtId="171" fontId="28" fillId="0" borderId="32" xfId="79" applyNumberFormat="1" applyFont="1" applyFill="1" applyBorder="1" applyAlignment="1">
      <alignment wrapText="1"/>
      <protection/>
    </xf>
    <xf numFmtId="43" fontId="0" fillId="0" borderId="32" xfId="60" applyFont="1" applyBorder="1" applyAlignment="1">
      <alignment/>
    </xf>
    <xf numFmtId="43" fontId="28" fillId="0" borderId="32" xfId="60" applyFont="1" applyBorder="1" applyAlignment="1">
      <alignment/>
    </xf>
    <xf numFmtId="169" fontId="0" fillId="0" borderId="32" xfId="83" applyNumberFormat="1" applyFont="1" applyBorder="1" applyAlignment="1">
      <alignment/>
    </xf>
    <xf numFmtId="169" fontId="28" fillId="0" borderId="32" xfId="83" applyNumberFormat="1" applyFont="1" applyBorder="1" applyAlignment="1">
      <alignment/>
    </xf>
    <xf numFmtId="9" fontId="28" fillId="0" borderId="32" xfId="83" applyFont="1" applyBorder="1" applyAlignment="1">
      <alignment/>
    </xf>
    <xf numFmtId="0" fontId="38" fillId="24" borderId="34" xfId="0" applyFont="1" applyFill="1" applyBorder="1" applyAlignment="1">
      <alignment/>
    </xf>
    <xf numFmtId="0" fontId="0" fillId="0" borderId="46" xfId="79" applyFont="1" applyFill="1" applyBorder="1" applyAlignment="1">
      <alignment/>
      <protection/>
    </xf>
    <xf numFmtId="171" fontId="28" fillId="0" borderId="42" xfId="60" applyNumberFormat="1" applyFont="1" applyFill="1" applyBorder="1" applyAlignment="1" applyProtection="1">
      <alignment wrapText="1"/>
      <protection locked="0"/>
    </xf>
    <xf numFmtId="0" fontId="0" fillId="0" borderId="32" xfId="76" applyFont="1" applyFill="1" applyBorder="1" applyAlignment="1" applyProtection="1">
      <alignment horizontal="left" vertical="top"/>
      <protection/>
    </xf>
    <xf numFmtId="0" fontId="39" fillId="0" borderId="10" xfId="79" applyFont="1" applyFill="1" applyBorder="1" applyAlignment="1">
      <alignment horizontal="center" wrapText="1"/>
      <protection/>
    </xf>
    <xf numFmtId="0" fontId="39" fillId="0" borderId="10" xfId="79" applyFont="1" applyFill="1" applyBorder="1" applyAlignment="1">
      <alignment horizontal="left" wrapText="1"/>
      <protection/>
    </xf>
    <xf numFmtId="0" fontId="39" fillId="0" borderId="10" xfId="79" applyFont="1" applyFill="1" applyBorder="1" applyAlignment="1">
      <alignment wrapText="1"/>
      <protection/>
    </xf>
    <xf numFmtId="0" fontId="39" fillId="0" borderId="12" xfId="79" applyFont="1" applyFill="1" applyBorder="1" applyAlignment="1">
      <alignment horizontal="center" wrapText="1"/>
      <protection/>
    </xf>
    <xf numFmtId="0" fontId="40" fillId="0" borderId="34" xfId="79" applyFont="1" applyFill="1" applyBorder="1">
      <alignment/>
      <protection/>
    </xf>
    <xf numFmtId="0" fontId="23" fillId="0" borderId="12" xfId="79" applyFont="1" applyFill="1" applyBorder="1" applyAlignment="1">
      <alignment horizontal="center" wrapText="1"/>
      <protection/>
    </xf>
    <xf numFmtId="0" fontId="23" fillId="0" borderId="12" xfId="79" applyFont="1" applyFill="1" applyBorder="1" applyAlignment="1">
      <alignment horizontal="center" vertical="center" wrapText="1"/>
      <protection/>
    </xf>
    <xf numFmtId="9" fontId="31" fillId="0" borderId="0" xfId="77" applyNumberFormat="1" applyFont="1" applyBorder="1">
      <alignment/>
      <protection/>
    </xf>
    <xf numFmtId="0" fontId="6" fillId="0" borderId="0" xfId="77" applyBorder="1" applyAlignment="1">
      <alignment horizontal="right" vertical="center" wrapText="1"/>
      <protection/>
    </xf>
    <xf numFmtId="4" fontId="26" fillId="5" borderId="11" xfId="0" applyNumberFormat="1" applyFont="1" applyFill="1" applyBorder="1" applyAlignment="1">
      <alignment horizontal="center" wrapText="1"/>
    </xf>
    <xf numFmtId="0" fontId="26" fillId="5" borderId="11" xfId="0" applyNumberFormat="1" applyFont="1" applyFill="1" applyBorder="1" applyAlignment="1">
      <alignment horizontal="center" wrapText="1"/>
    </xf>
    <xf numFmtId="43" fontId="26" fillId="5" borderId="11" xfId="60" applyFont="1" applyFill="1" applyBorder="1" applyAlignment="1">
      <alignment horizontal="center" wrapText="1"/>
    </xf>
    <xf numFmtId="0" fontId="0" fillId="29" borderId="10" xfId="0" applyFill="1" applyBorder="1" applyAlignment="1">
      <alignment vertical="top"/>
    </xf>
    <xf numFmtId="0" fontId="0" fillId="28" borderId="10" xfId="0" applyFill="1" applyBorder="1" applyAlignment="1">
      <alignment wrapText="1"/>
    </xf>
    <xf numFmtId="167" fontId="0" fillId="28" borderId="10" xfId="60" applyNumberFormat="1" applyFont="1" applyFill="1" applyBorder="1" applyAlignment="1">
      <alignment horizontal="center"/>
    </xf>
    <xf numFmtId="167" fontId="0" fillId="28" borderId="10" xfId="80" applyNumberFormat="1" applyFont="1" applyFill="1" applyBorder="1" applyAlignment="1">
      <alignment horizontal="center"/>
      <protection/>
    </xf>
    <xf numFmtId="167" fontId="0" fillId="29" borderId="10" xfId="80" applyNumberFormat="1" applyFont="1" applyFill="1" applyBorder="1" applyAlignment="1">
      <alignment horizontal="center"/>
      <protection/>
    </xf>
    <xf numFmtId="170" fontId="40" fillId="22" borderId="10" xfId="60" applyNumberFormat="1" applyFont="1" applyFill="1" applyBorder="1" applyAlignment="1">
      <alignment horizontal="center" vertical="center" wrapText="1"/>
    </xf>
    <xf numFmtId="170" fontId="40" fillId="7" borderId="10" xfId="60" applyNumberFormat="1" applyFont="1" applyFill="1" applyBorder="1" applyAlignment="1">
      <alignment horizontal="center" vertical="center" wrapText="1"/>
    </xf>
    <xf numFmtId="170" fontId="40" fillId="28" borderId="10" xfId="60" applyNumberFormat="1" applyFont="1" applyFill="1" applyBorder="1" applyAlignment="1">
      <alignment horizontal="center" vertical="center" wrapText="1"/>
    </xf>
    <xf numFmtId="170" fontId="40" fillId="4" borderId="10" xfId="60" applyNumberFormat="1" applyFont="1" applyFill="1" applyBorder="1" applyAlignment="1">
      <alignment horizontal="center" vertical="center" wrapText="1"/>
    </xf>
    <xf numFmtId="0" fontId="40" fillId="4" borderId="10" xfId="80" applyFont="1" applyFill="1" applyBorder="1" applyAlignment="1">
      <alignment horizontal="center" vertical="center" wrapText="1"/>
      <protection/>
    </xf>
    <xf numFmtId="0" fontId="40" fillId="5" borderId="10" xfId="80" applyFont="1" applyFill="1" applyBorder="1" applyAlignment="1">
      <alignment horizontal="center" vertical="center" wrapText="1"/>
      <protection/>
    </xf>
    <xf numFmtId="0" fontId="40" fillId="29" borderId="10" xfId="80" applyFont="1" applyFill="1" applyBorder="1" applyAlignment="1">
      <alignment horizontal="center" vertical="center" wrapText="1"/>
      <protection/>
    </xf>
    <xf numFmtId="170" fontId="28" fillId="0" borderId="37" xfId="60" applyNumberFormat="1" applyFont="1" applyFill="1" applyBorder="1" applyAlignment="1">
      <alignment wrapText="1"/>
    </xf>
    <xf numFmtId="0" fontId="2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0" borderId="0" xfId="0" applyFill="1" applyBorder="1" applyAlignment="1">
      <alignment/>
    </xf>
    <xf numFmtId="0" fontId="0" fillId="20" borderId="10" xfId="79" applyFont="1" applyFill="1" applyBorder="1" applyAlignment="1">
      <alignment horizontal="left" vertical="center"/>
      <protection/>
    </xf>
    <xf numFmtId="0" fontId="27" fillId="0" borderId="0" xfId="79" applyFont="1" applyFill="1" applyBorder="1" applyAlignment="1">
      <alignment vertical="top"/>
      <protection/>
    </xf>
    <xf numFmtId="0" fontId="0" fillId="22" borderId="10" xfId="0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0" fillId="28" borderId="10" xfId="0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5" borderId="12" xfId="0" applyFill="1" applyBorder="1" applyAlignment="1">
      <alignment horizontal="center" vertical="top"/>
    </xf>
    <xf numFmtId="0" fontId="0" fillId="29" borderId="10" xfId="0" applyFill="1" applyBorder="1" applyAlignment="1">
      <alignment horizontal="center" vertical="top"/>
    </xf>
    <xf numFmtId="171" fontId="24" fillId="24" borderId="10" xfId="60" applyNumberFormat="1" applyFont="1" applyFill="1" applyBorder="1" applyAlignment="1" applyProtection="1">
      <alignment vertical="center" wrapText="1"/>
      <protection locked="0"/>
    </xf>
    <xf numFmtId="171" fontId="0" fillId="0" borderId="0" xfId="60" applyNumberFormat="1" applyFont="1" applyFill="1" applyBorder="1" applyAlignment="1">
      <alignment vertical="top" wrapText="1"/>
    </xf>
    <xf numFmtId="0" fontId="28" fillId="0" borderId="32" xfId="76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>
      <alignment/>
    </xf>
    <xf numFmtId="0" fontId="28" fillId="0" borderId="33" xfId="0" applyFont="1" applyFill="1" applyBorder="1" applyAlignment="1">
      <alignment/>
    </xf>
    <xf numFmtId="171" fontId="28" fillId="0" borderId="33" xfId="79" applyNumberFormat="1" applyFont="1" applyFill="1" applyBorder="1" applyAlignment="1">
      <alignment wrapText="1"/>
      <protection/>
    </xf>
    <xf numFmtId="0" fontId="28" fillId="0" borderId="0" xfId="0" applyFont="1" applyBorder="1" applyAlignment="1">
      <alignment/>
    </xf>
    <xf numFmtId="171" fontId="28" fillId="0" borderId="0" xfId="60" applyNumberFormat="1" applyFont="1" applyFill="1" applyBorder="1" applyAlignment="1">
      <alignment vertical="top" wrapText="1"/>
    </xf>
    <xf numFmtId="43" fontId="0" fillId="0" borderId="0" xfId="60" applyAlignment="1">
      <alignment/>
    </xf>
    <xf numFmtId="43" fontId="32" fillId="0" borderId="14" xfId="60" applyFont="1" applyFill="1" applyBorder="1" applyAlignment="1" applyProtection="1">
      <alignment/>
      <protection/>
    </xf>
    <xf numFmtId="43" fontId="32" fillId="0" borderId="0" xfId="60" applyFont="1" applyFill="1" applyBorder="1" applyAlignment="1" applyProtection="1">
      <alignment horizontal="left"/>
      <protection/>
    </xf>
    <xf numFmtId="43" fontId="0" fillId="0" borderId="47" xfId="60" applyFont="1" applyFill="1" applyBorder="1" applyAlignment="1" applyProtection="1">
      <alignment/>
      <protection/>
    </xf>
    <xf numFmtId="43" fontId="40" fillId="22" borderId="10" xfId="60" applyFont="1" applyFill="1" applyBorder="1" applyAlignment="1">
      <alignment horizontal="center" vertical="center" wrapText="1"/>
    </xf>
    <xf numFmtId="43" fontId="40" fillId="7" borderId="10" xfId="60" applyFont="1" applyFill="1" applyBorder="1" applyAlignment="1">
      <alignment horizontal="center" vertical="center" wrapText="1"/>
    </xf>
    <xf numFmtId="43" fontId="40" fillId="28" borderId="10" xfId="60" applyFont="1" applyFill="1" applyBorder="1" applyAlignment="1">
      <alignment horizontal="center" vertical="center" wrapText="1"/>
    </xf>
    <xf numFmtId="43" fontId="40" fillId="4" borderId="10" xfId="60" applyFont="1" applyFill="1" applyBorder="1" applyAlignment="1">
      <alignment horizontal="center" vertical="center" wrapText="1"/>
    </xf>
    <xf numFmtId="43" fontId="40" fillId="5" borderId="10" xfId="60" applyFont="1" applyFill="1" applyBorder="1" applyAlignment="1">
      <alignment horizontal="center" vertical="center" wrapText="1"/>
    </xf>
    <xf numFmtId="43" fontId="40" fillId="29" borderId="10" xfId="60" applyFont="1" applyFill="1" applyBorder="1" applyAlignment="1">
      <alignment horizontal="center" vertical="center" wrapText="1"/>
    </xf>
    <xf numFmtId="43" fontId="0" fillId="0" borderId="0" xfId="60" applyFont="1" applyFill="1" applyBorder="1" applyAlignment="1">
      <alignment/>
    </xf>
    <xf numFmtId="43" fontId="40" fillId="0" borderId="0" xfId="60" applyFont="1" applyBorder="1" applyAlignment="1">
      <alignment vertical="center" wrapText="1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28" borderId="10" xfId="76" applyFont="1" applyFill="1" applyBorder="1" applyAlignment="1" applyProtection="1">
      <alignment horizontal="left" vertical="top" wrapText="1"/>
      <protection/>
    </xf>
    <xf numFmtId="0" fontId="0" fillId="4" borderId="10" xfId="76" applyFont="1" applyFill="1" applyBorder="1" applyAlignment="1" applyProtection="1">
      <alignment horizontal="center" vertical="top" wrapText="1"/>
      <protection/>
    </xf>
    <xf numFmtId="0" fontId="0" fillId="20" borderId="10" xfId="76" applyFont="1" applyFill="1" applyBorder="1" applyAlignment="1" applyProtection="1">
      <alignment horizontal="center" vertical="top" wrapText="1"/>
      <protection/>
    </xf>
    <xf numFmtId="0" fontId="0" fillId="20" borderId="10" xfId="79" applyFont="1" applyFill="1" applyBorder="1" applyAlignment="1" applyProtection="1">
      <alignment horizontal="center" vertical="top" wrapText="1"/>
      <protection/>
    </xf>
    <xf numFmtId="0" fontId="0" fillId="22" borderId="10" xfId="79" applyFont="1" applyFill="1" applyBorder="1" applyAlignment="1" applyProtection="1">
      <alignment horizontal="center" vertical="top" wrapText="1"/>
      <protection/>
    </xf>
    <xf numFmtId="0" fontId="0" fillId="10" borderId="10" xfId="79" applyFont="1" applyFill="1" applyBorder="1" applyAlignment="1" applyProtection="1">
      <alignment horizontal="center" vertical="top" wrapText="1"/>
      <protection/>
    </xf>
    <xf numFmtId="0" fontId="0" fillId="10" borderId="10" xfId="79" applyFont="1" applyFill="1" applyBorder="1" applyAlignment="1" applyProtection="1">
      <alignment horizontal="center" vertical="top" wrapText="1"/>
      <protection locked="0"/>
    </xf>
    <xf numFmtId="0" fontId="0" fillId="4" borderId="10" xfId="79" applyFont="1" applyFill="1" applyBorder="1" applyAlignment="1" applyProtection="1">
      <alignment horizontal="center" vertical="top" wrapText="1"/>
      <protection locked="0"/>
    </xf>
    <xf numFmtId="0" fontId="0" fillId="3" borderId="10" xfId="0" applyFont="1" applyFill="1" applyBorder="1" applyAlignment="1" applyProtection="1">
      <alignment horizontal="center" vertical="top" wrapText="1"/>
      <protection/>
    </xf>
    <xf numFmtId="0" fontId="0" fillId="3" borderId="10" xfId="76" applyFont="1" applyFill="1" applyBorder="1" applyAlignment="1" applyProtection="1">
      <alignment horizontal="center" vertical="top" wrapText="1"/>
      <protection/>
    </xf>
    <xf numFmtId="0" fontId="0" fillId="3" borderId="10" xfId="79" applyFont="1" applyFill="1" applyBorder="1" applyAlignment="1" applyProtection="1">
      <alignment horizontal="center" vertical="top" wrapText="1"/>
      <protection/>
    </xf>
    <xf numFmtId="0" fontId="0" fillId="0" borderId="12" xfId="79" applyFont="1" applyFill="1" applyBorder="1" applyAlignment="1" applyProtection="1">
      <alignment horizontal="center" vertical="top" wrapText="1"/>
      <protection/>
    </xf>
    <xf numFmtId="0" fontId="0" fillId="27" borderId="10" xfId="79" applyFont="1" applyFill="1" applyBorder="1" applyAlignment="1" applyProtection="1">
      <alignment horizontal="center" vertical="top" wrapText="1"/>
      <protection/>
    </xf>
    <xf numFmtId="0" fontId="0" fillId="27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5" borderId="10" xfId="0" applyFont="1" applyFill="1" applyBorder="1" applyAlignment="1">
      <alignment horizontal="center" vertical="top" wrapText="1"/>
    </xf>
    <xf numFmtId="0" fontId="28" fillId="5" borderId="10" xfId="0" applyFont="1" applyFill="1" applyBorder="1" applyAlignment="1">
      <alignment horizontal="left" vertical="top" wrapText="1"/>
    </xf>
    <xf numFmtId="0" fontId="28" fillId="27" borderId="10" xfId="79" applyFont="1" applyFill="1" applyBorder="1" applyAlignment="1" applyProtection="1">
      <alignment horizontal="left" vertical="top" wrapText="1"/>
      <protection/>
    </xf>
    <xf numFmtId="43" fontId="28" fillId="28" borderId="10" xfId="60" applyFont="1" applyFill="1" applyBorder="1" applyAlignment="1" applyProtection="1">
      <alignment horizontal="left" vertical="top" wrapText="1"/>
      <protection/>
    </xf>
    <xf numFmtId="170" fontId="28" fillId="0" borderId="10" xfId="60" applyNumberFormat="1" applyFont="1" applyFill="1" applyBorder="1" applyAlignment="1">
      <alignment horizontal="center" wrapText="1"/>
    </xf>
    <xf numFmtId="43" fontId="28" fillId="0" borderId="10" xfId="60" applyFont="1" applyFill="1" applyBorder="1" applyAlignment="1">
      <alignment/>
    </xf>
    <xf numFmtId="171" fontId="47" fillId="20" borderId="10" xfId="60" applyNumberFormat="1" applyFont="1" applyFill="1" applyBorder="1" applyAlignment="1" applyProtection="1">
      <alignment vertical="top" wrapText="1"/>
      <protection locked="0"/>
    </xf>
    <xf numFmtId="0" fontId="28" fillId="22" borderId="35" xfId="78" applyFont="1" applyFill="1" applyBorder="1" applyAlignment="1">
      <alignment horizontal="center"/>
      <protection/>
    </xf>
    <xf numFmtId="0" fontId="28" fillId="22" borderId="36" xfId="78" applyFont="1" applyFill="1" applyBorder="1" applyAlignment="1">
      <alignment horizontal="center"/>
      <protection/>
    </xf>
    <xf numFmtId="0" fontId="28" fillId="22" borderId="39" xfId="78" applyFont="1" applyFill="1" applyBorder="1" applyAlignment="1">
      <alignment horizontal="center"/>
      <protection/>
    </xf>
    <xf numFmtId="0" fontId="28" fillId="26" borderId="35" xfId="78" applyFont="1" applyFill="1" applyBorder="1" applyAlignment="1">
      <alignment horizontal="center"/>
      <protection/>
    </xf>
    <xf numFmtId="0" fontId="28" fillId="26" borderId="36" xfId="78" applyFont="1" applyFill="1" applyBorder="1" applyAlignment="1">
      <alignment horizontal="center"/>
      <protection/>
    </xf>
    <xf numFmtId="0" fontId="28" fillId="26" borderId="39" xfId="78" applyFont="1" applyFill="1" applyBorder="1" applyAlignment="1">
      <alignment horizontal="center"/>
      <protection/>
    </xf>
    <xf numFmtId="0" fontId="28" fillId="27" borderId="35" xfId="78" applyFont="1" applyFill="1" applyBorder="1" applyAlignment="1">
      <alignment horizontal="center"/>
      <protection/>
    </xf>
    <xf numFmtId="0" fontId="28" fillId="27" borderId="36" xfId="78" applyFont="1" applyFill="1" applyBorder="1" applyAlignment="1">
      <alignment horizontal="center"/>
      <protection/>
    </xf>
    <xf numFmtId="0" fontId="28" fillId="3" borderId="36" xfId="78" applyFont="1" applyFill="1" applyBorder="1" applyAlignment="1">
      <alignment horizontal="center"/>
      <protection/>
    </xf>
    <xf numFmtId="0" fontId="28" fillId="3" borderId="39" xfId="78" applyFont="1" applyFill="1" applyBorder="1" applyAlignment="1">
      <alignment horizontal="center"/>
      <protection/>
    </xf>
    <xf numFmtId="0" fontId="0" fillId="0" borderId="10" xfId="79" applyFont="1" applyFill="1" applyBorder="1" applyAlignment="1">
      <alignment horizontal="right" vertical="center" wrapText="1"/>
      <protection/>
    </xf>
    <xf numFmtId="198" fontId="27" fillId="0" borderId="0" xfId="0" applyNumberFormat="1" applyFont="1" applyFill="1" applyBorder="1" applyAlignment="1" applyProtection="1">
      <alignment horizontal="left"/>
      <protection locked="0"/>
    </xf>
    <xf numFmtId="0" fontId="28" fillId="0" borderId="35" xfId="79" applyFont="1" applyFill="1" applyBorder="1" applyAlignment="1">
      <alignment horizontal="left"/>
      <protection/>
    </xf>
    <xf numFmtId="0" fontId="28" fillId="0" borderId="36" xfId="79" applyFont="1" applyFill="1" applyBorder="1" applyAlignment="1">
      <alignment horizontal="left"/>
      <protection/>
    </xf>
    <xf numFmtId="0" fontId="28" fillId="0" borderId="39" xfId="79" applyFont="1" applyFill="1" applyBorder="1" applyAlignment="1">
      <alignment horizontal="left"/>
      <protection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28" fillId="0" borderId="10" xfId="79" applyFont="1" applyFill="1" applyBorder="1" applyAlignment="1">
      <alignment horizontal="right" vertical="center" wrapText="1"/>
      <protection/>
    </xf>
    <xf numFmtId="0" fontId="0" fillId="0" borderId="19" xfId="79" applyFont="1" applyFill="1" applyBorder="1" applyAlignment="1">
      <alignment horizontal="right" vertical="center" wrapText="1"/>
      <protection/>
    </xf>
    <xf numFmtId="0" fontId="0" fillId="0" borderId="36" xfId="79" applyFont="1" applyFill="1" applyBorder="1" applyAlignment="1">
      <alignment horizontal="right" vertical="center" wrapText="1"/>
      <protection/>
    </xf>
    <xf numFmtId="0" fontId="0" fillId="0" borderId="35" xfId="79" applyFont="1" applyFill="1" applyBorder="1" applyAlignment="1">
      <alignment horizontal="left"/>
      <protection/>
    </xf>
    <xf numFmtId="0" fontId="0" fillId="0" borderId="36" xfId="79" applyFont="1" applyFill="1" applyBorder="1" applyAlignment="1">
      <alignment horizontal="left"/>
      <protection/>
    </xf>
    <xf numFmtId="0" fontId="0" fillId="0" borderId="39" xfId="79" applyFont="1" applyFill="1" applyBorder="1" applyAlignment="1">
      <alignment horizontal="left"/>
      <protection/>
    </xf>
    <xf numFmtId="0" fontId="33" fillId="0" borderId="48" xfId="79" applyFont="1" applyFill="1" applyBorder="1" applyAlignment="1" applyProtection="1">
      <alignment horizontal="center"/>
      <protection/>
    </xf>
    <xf numFmtId="0" fontId="0" fillId="0" borderId="49" xfId="79" applyFont="1" applyFill="1" applyBorder="1" applyAlignment="1" applyProtection="1">
      <alignment/>
      <protection/>
    </xf>
    <xf numFmtId="0" fontId="0" fillId="0" borderId="50" xfId="79" applyFont="1" applyFill="1" applyBorder="1" applyAlignment="1" applyProtection="1">
      <alignment/>
      <protection/>
    </xf>
    <xf numFmtId="0" fontId="34" fillId="0" borderId="51" xfId="79" applyFont="1" applyFill="1" applyBorder="1" applyAlignment="1" applyProtection="1">
      <alignment horizontal="center"/>
      <protection/>
    </xf>
    <xf numFmtId="0" fontId="34" fillId="0" borderId="52" xfId="79" applyFont="1" applyFill="1" applyBorder="1" applyAlignment="1" applyProtection="1">
      <alignment horizontal="center"/>
      <protection/>
    </xf>
    <xf numFmtId="0" fontId="34" fillId="0" borderId="53" xfId="79" applyFont="1" applyFill="1" applyBorder="1" applyAlignment="1" applyProtection="1">
      <alignment horizontal="center" vertical="top"/>
      <protection/>
    </xf>
    <xf numFmtId="0" fontId="34" fillId="0" borderId="54" xfId="79" applyFont="1" applyFill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0" fontId="39" fillId="0" borderId="36" xfId="0" applyFont="1" applyBorder="1" applyAlignment="1">
      <alignment vertical="center" wrapText="1"/>
    </xf>
    <xf numFmtId="0" fontId="39" fillId="0" borderId="39" xfId="0" applyFont="1" applyBorder="1" applyAlignment="1">
      <alignment vertical="center" wrapText="1"/>
    </xf>
    <xf numFmtId="199" fontId="28" fillId="0" borderId="37" xfId="0" applyNumberFormat="1" applyFont="1" applyFill="1" applyBorder="1" applyAlignment="1">
      <alignment horizontal="left"/>
    </xf>
    <xf numFmtId="199" fontId="28" fillId="0" borderId="37" xfId="0" applyNumberFormat="1" applyFont="1" applyBorder="1" applyAlignment="1">
      <alignment horizontal="left"/>
    </xf>
    <xf numFmtId="0" fontId="28" fillId="0" borderId="35" xfId="79" applyFont="1" applyFill="1" applyBorder="1" applyAlignment="1">
      <alignment horizontal="left"/>
      <protection/>
    </xf>
    <xf numFmtId="0" fontId="28" fillId="0" borderId="36" xfId="79" applyFont="1" applyFill="1" applyBorder="1" applyAlignment="1">
      <alignment horizontal="left"/>
      <protection/>
    </xf>
    <xf numFmtId="0" fontId="28" fillId="0" borderId="39" xfId="79" applyFont="1" applyFill="1" applyBorder="1" applyAlignment="1">
      <alignment horizontal="left"/>
      <protection/>
    </xf>
    <xf numFmtId="0" fontId="28" fillId="11" borderId="35" xfId="0" applyFont="1" applyFill="1" applyBorder="1" applyAlignment="1">
      <alignment horizontal="center"/>
    </xf>
    <xf numFmtId="0" fontId="28" fillId="11" borderId="36" xfId="0" applyFont="1" applyFill="1" applyBorder="1" applyAlignment="1">
      <alignment horizontal="center"/>
    </xf>
    <xf numFmtId="0" fontId="28" fillId="11" borderId="39" xfId="0" applyFont="1" applyFill="1" applyBorder="1" applyAlignment="1">
      <alignment horizontal="center"/>
    </xf>
    <xf numFmtId="0" fontId="26" fillId="18" borderId="35" xfId="0" applyFont="1" applyFill="1" applyBorder="1" applyAlignment="1">
      <alignment horizontal="center"/>
    </xf>
    <xf numFmtId="0" fontId="26" fillId="18" borderId="36" xfId="0" applyFont="1" applyFill="1" applyBorder="1" applyAlignment="1">
      <alignment horizontal="center"/>
    </xf>
    <xf numFmtId="0" fontId="26" fillId="18" borderId="39" xfId="0" applyFont="1" applyFill="1" applyBorder="1" applyAlignment="1">
      <alignment horizontal="center"/>
    </xf>
    <xf numFmtId="0" fontId="26" fillId="14" borderId="35" xfId="0" applyFont="1" applyFill="1" applyBorder="1" applyAlignment="1">
      <alignment horizontal="center"/>
    </xf>
    <xf numFmtId="0" fontId="26" fillId="14" borderId="36" xfId="0" applyFont="1" applyFill="1" applyBorder="1" applyAlignment="1">
      <alignment horizontal="center"/>
    </xf>
    <xf numFmtId="0" fontId="26" fillId="14" borderId="39" xfId="0" applyFont="1" applyFill="1" applyBorder="1" applyAlignment="1">
      <alignment horizont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_F3 Cold department daily production sheet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_BRAC OMS v1" xfId="76"/>
    <cellStyle name="Normal_F1-Intake Komron dairy" xfId="77"/>
    <cellStyle name="Normal_F1-Intake v3" xfId="78"/>
    <cellStyle name="Normal_F3 Cold department daily production sheet" xfId="79"/>
    <cellStyle name="Normal_Raw stock &amp; Production.2" xfId="80"/>
    <cellStyle name="Note" xfId="81"/>
    <cellStyle name="Output" xfId="82"/>
    <cellStyle name="Percent" xfId="83"/>
    <cellStyle name="Title" xfId="84"/>
    <cellStyle name="Total" xfId="85"/>
    <cellStyle name="Warning Text" xfId="86"/>
    <cellStyle name="Акцент1" xfId="87"/>
    <cellStyle name="Акцент2" xfId="88"/>
    <cellStyle name="Акцент3" xfId="89"/>
    <cellStyle name="Акцент4" xfId="90"/>
    <cellStyle name="Акцент5" xfId="91"/>
    <cellStyle name="Акцент6" xfId="92"/>
    <cellStyle name="Ввод " xfId="93"/>
    <cellStyle name="Вывод" xfId="94"/>
    <cellStyle name="Вычисление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_даромаду буромад V2" xfId="104"/>
    <cellStyle name="Плохой" xfId="105"/>
    <cellStyle name="Пояснение" xfId="106"/>
    <cellStyle name="Примечание" xfId="107"/>
    <cellStyle name="Связанная ячейка" xfId="108"/>
    <cellStyle name="Текст предупреждения" xfId="109"/>
    <cellStyle name="Финансовый_даромаду буромад V2" xfId="110"/>
    <cellStyle name="Хороший" xfId="111"/>
  </cellStyles>
  <dxfs count="4"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00FF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4</xdr:row>
      <xdr:rowOff>114300</xdr:rowOff>
    </xdr:from>
    <xdr:to>
      <xdr:col>13</xdr:col>
      <xdr:colOff>523875</xdr:colOff>
      <xdr:row>8</xdr:row>
      <xdr:rowOff>28575</xdr:rowOff>
    </xdr:to>
    <xdr:sp>
      <xdr:nvSpPr>
        <xdr:cNvPr id="1" name="Line 11"/>
        <xdr:cNvSpPr>
          <a:spLocks/>
        </xdr:cNvSpPr>
      </xdr:nvSpPr>
      <xdr:spPr>
        <a:xfrm flipH="1" flipV="1">
          <a:off x="2209800" y="838200"/>
          <a:ext cx="4343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3</xdr:row>
      <xdr:rowOff>95250</xdr:rowOff>
    </xdr:from>
    <xdr:to>
      <xdr:col>11</xdr:col>
      <xdr:colOff>114300</xdr:colOff>
      <xdr:row>8</xdr:row>
      <xdr:rowOff>66675</xdr:rowOff>
    </xdr:to>
    <xdr:sp>
      <xdr:nvSpPr>
        <xdr:cNvPr id="2" name="Line 12"/>
        <xdr:cNvSpPr>
          <a:spLocks/>
        </xdr:cNvSpPr>
      </xdr:nvSpPr>
      <xdr:spPr>
        <a:xfrm flipV="1">
          <a:off x="4305300" y="657225"/>
          <a:ext cx="12287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46</xdr:row>
      <xdr:rowOff>19050</xdr:rowOff>
    </xdr:from>
    <xdr:to>
      <xdr:col>8</xdr:col>
      <xdr:colOff>533400</xdr:colOff>
      <xdr:row>55</xdr:row>
      <xdr:rowOff>104775</xdr:rowOff>
    </xdr:to>
    <xdr:sp>
      <xdr:nvSpPr>
        <xdr:cNvPr id="1" name="Line 52"/>
        <xdr:cNvSpPr>
          <a:spLocks/>
        </xdr:cNvSpPr>
      </xdr:nvSpPr>
      <xdr:spPr>
        <a:xfrm flipH="1" flipV="1">
          <a:off x="3533775" y="7105650"/>
          <a:ext cx="2095500" cy="15430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s\F3-Raw%20mil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3-Raw Milk"/>
      <sheetName val="F3-Data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B11" sqref="B11"/>
    </sheetView>
  </sheetViews>
  <sheetFormatPr defaultColWidth="9.140625" defaultRowHeight="12.75"/>
  <cols>
    <col min="1" max="1" width="6.7109375" style="0" customWidth="1"/>
    <col min="2" max="2" width="40.421875" style="0" customWidth="1"/>
    <col min="3" max="3" width="5.8515625" style="0" customWidth="1"/>
    <col min="4" max="4" width="10.8515625" style="0" customWidth="1"/>
    <col min="5" max="5" width="12.57421875" style="0" customWidth="1"/>
    <col min="6" max="6" width="12.421875" style="0" customWidth="1"/>
    <col min="7" max="7" width="12.57421875" style="0" customWidth="1"/>
    <col min="8" max="8" width="13.8515625" style="0" customWidth="1"/>
    <col min="9" max="9" width="41.8515625" style="0" customWidth="1"/>
  </cols>
  <sheetData>
    <row r="1" ht="15.75">
      <c r="A1" s="403" t="s">
        <v>167</v>
      </c>
    </row>
    <row r="3" spans="1:9" ht="12.75">
      <c r="A3" s="404" t="s">
        <v>228</v>
      </c>
      <c r="B3" s="405"/>
      <c r="C3" s="406" t="s">
        <v>168</v>
      </c>
      <c r="D3" s="406" t="s">
        <v>169</v>
      </c>
      <c r="E3" s="406" t="s">
        <v>170</v>
      </c>
      <c r="F3" s="406" t="s">
        <v>171</v>
      </c>
      <c r="G3" s="406" t="s">
        <v>172</v>
      </c>
      <c r="H3" s="406" t="s">
        <v>173</v>
      </c>
      <c r="I3" s="407" t="s">
        <v>174</v>
      </c>
    </row>
    <row r="4" spans="1:9" ht="12.75">
      <c r="A4" s="408" t="s">
        <v>175</v>
      </c>
      <c r="B4" s="409" t="s">
        <v>176</v>
      </c>
      <c r="C4" s="410">
        <v>1</v>
      </c>
      <c r="D4" s="410"/>
      <c r="E4" s="409" t="s">
        <v>177</v>
      </c>
      <c r="F4" s="409" t="s">
        <v>178</v>
      </c>
      <c r="G4" s="409" t="s">
        <v>179</v>
      </c>
      <c r="H4" s="409" t="s">
        <v>180</v>
      </c>
      <c r="I4" s="411" t="s">
        <v>181</v>
      </c>
    </row>
    <row r="5" spans="1:9" ht="12.75">
      <c r="A5" s="408" t="s">
        <v>182</v>
      </c>
      <c r="B5" s="409" t="s">
        <v>183</v>
      </c>
      <c r="C5" s="410" t="s">
        <v>184</v>
      </c>
      <c r="D5" s="412" t="s">
        <v>185</v>
      </c>
      <c r="E5" s="409" t="s">
        <v>186</v>
      </c>
      <c r="F5" s="409" t="s">
        <v>187</v>
      </c>
      <c r="G5" s="409" t="s">
        <v>179</v>
      </c>
      <c r="H5" s="409" t="s">
        <v>180</v>
      </c>
      <c r="I5" s="411" t="s">
        <v>188</v>
      </c>
    </row>
    <row r="6" spans="1:9" ht="12.75">
      <c r="A6" s="408" t="s">
        <v>34</v>
      </c>
      <c r="B6" s="409" t="s">
        <v>190</v>
      </c>
      <c r="C6" s="410">
        <v>6</v>
      </c>
      <c r="D6" s="410"/>
      <c r="E6" s="409" t="s">
        <v>177</v>
      </c>
      <c r="F6" s="409" t="s">
        <v>187</v>
      </c>
      <c r="G6" s="409" t="s">
        <v>179</v>
      </c>
      <c r="H6" s="409" t="s">
        <v>189</v>
      </c>
      <c r="I6" s="411" t="s">
        <v>191</v>
      </c>
    </row>
    <row r="7" spans="1:9" ht="12.75">
      <c r="A7" s="260"/>
      <c r="B7" s="409"/>
      <c r="C7" s="409"/>
      <c r="D7" s="409"/>
      <c r="E7" s="409"/>
      <c r="F7" s="409"/>
      <c r="G7" s="409"/>
      <c r="H7" s="409"/>
      <c r="I7" s="411"/>
    </row>
    <row r="8" spans="1:9" ht="12.75">
      <c r="A8" s="413" t="s">
        <v>229</v>
      </c>
      <c r="B8" s="409"/>
      <c r="C8" s="414" t="s">
        <v>168</v>
      </c>
      <c r="D8" s="414" t="s">
        <v>169</v>
      </c>
      <c r="E8" s="414" t="s">
        <v>170</v>
      </c>
      <c r="F8" s="414" t="s">
        <v>171</v>
      </c>
      <c r="G8" s="414" t="s">
        <v>172</v>
      </c>
      <c r="H8" s="414" t="s">
        <v>173</v>
      </c>
      <c r="I8" s="415"/>
    </row>
    <row r="9" spans="1:9" ht="12.75">
      <c r="A9" s="408" t="s">
        <v>192</v>
      </c>
      <c r="B9" s="409" t="s">
        <v>193</v>
      </c>
      <c r="C9" s="410">
        <v>7</v>
      </c>
      <c r="D9" s="412" t="s">
        <v>194</v>
      </c>
      <c r="E9" s="409" t="s">
        <v>195</v>
      </c>
      <c r="F9" s="409" t="s">
        <v>178</v>
      </c>
      <c r="G9" s="409" t="s">
        <v>196</v>
      </c>
      <c r="H9" s="409" t="s">
        <v>197</v>
      </c>
      <c r="I9" s="411"/>
    </row>
    <row r="10" spans="1:9" ht="12.75">
      <c r="A10" s="408" t="s">
        <v>198</v>
      </c>
      <c r="B10" s="409" t="s">
        <v>199</v>
      </c>
      <c r="C10" s="410">
        <v>7</v>
      </c>
      <c r="D10" s="412" t="s">
        <v>200</v>
      </c>
      <c r="E10" s="409" t="s">
        <v>195</v>
      </c>
      <c r="F10" s="409" t="s">
        <v>178</v>
      </c>
      <c r="G10" s="409" t="s">
        <v>196</v>
      </c>
      <c r="H10" s="409" t="s">
        <v>197</v>
      </c>
      <c r="I10" s="411"/>
    </row>
    <row r="11" spans="1:9" ht="12.75">
      <c r="A11" s="408" t="s">
        <v>201</v>
      </c>
      <c r="B11" s="409" t="s">
        <v>202</v>
      </c>
      <c r="C11" s="410">
        <v>8</v>
      </c>
      <c r="D11" s="412" t="s">
        <v>203</v>
      </c>
      <c r="E11" s="409" t="s">
        <v>195</v>
      </c>
      <c r="F11" s="409" t="s">
        <v>187</v>
      </c>
      <c r="G11" s="409" t="s">
        <v>179</v>
      </c>
      <c r="H11" s="409" t="s">
        <v>189</v>
      </c>
      <c r="I11" s="411"/>
    </row>
    <row r="12" spans="1:9" ht="12.75">
      <c r="A12" s="408" t="s">
        <v>204</v>
      </c>
      <c r="B12" s="409" t="s">
        <v>205</v>
      </c>
      <c r="C12" s="410">
        <v>8</v>
      </c>
      <c r="D12" s="412" t="s">
        <v>206</v>
      </c>
      <c r="E12" s="409" t="s">
        <v>195</v>
      </c>
      <c r="F12" s="409" t="s">
        <v>178</v>
      </c>
      <c r="G12" s="409" t="s">
        <v>179</v>
      </c>
      <c r="H12" s="409" t="s">
        <v>207</v>
      </c>
      <c r="I12" s="411"/>
    </row>
    <row r="13" spans="1:9" ht="12.75">
      <c r="A13" s="408" t="s">
        <v>208</v>
      </c>
      <c r="B13" s="409" t="s">
        <v>209</v>
      </c>
      <c r="C13" s="410">
        <v>9</v>
      </c>
      <c r="D13" s="412" t="s">
        <v>210</v>
      </c>
      <c r="E13" s="409" t="s">
        <v>211</v>
      </c>
      <c r="F13" s="409" t="s">
        <v>178</v>
      </c>
      <c r="G13" s="409" t="s">
        <v>179</v>
      </c>
      <c r="H13" s="409" t="s">
        <v>212</v>
      </c>
      <c r="I13" s="411"/>
    </row>
    <row r="14" spans="1:9" ht="12.75">
      <c r="A14" s="408" t="s">
        <v>213</v>
      </c>
      <c r="B14" s="409" t="s">
        <v>214</v>
      </c>
      <c r="C14" s="410">
        <v>9</v>
      </c>
      <c r="D14" s="412" t="s">
        <v>215</v>
      </c>
      <c r="E14" s="409" t="s">
        <v>211</v>
      </c>
      <c r="F14" s="409" t="s">
        <v>178</v>
      </c>
      <c r="G14" s="409" t="s">
        <v>179</v>
      </c>
      <c r="H14" s="409" t="s">
        <v>207</v>
      </c>
      <c r="I14" s="411"/>
    </row>
    <row r="15" spans="1:9" ht="12.75">
      <c r="A15" s="408" t="s">
        <v>216</v>
      </c>
      <c r="B15" s="409" t="s">
        <v>217</v>
      </c>
      <c r="C15" s="410">
        <v>10</v>
      </c>
      <c r="D15" s="412" t="s">
        <v>218</v>
      </c>
      <c r="E15" s="409" t="s">
        <v>195</v>
      </c>
      <c r="F15" s="409" t="s">
        <v>178</v>
      </c>
      <c r="G15" s="409" t="s">
        <v>179</v>
      </c>
      <c r="H15" s="409" t="s">
        <v>197</v>
      </c>
      <c r="I15" s="411"/>
    </row>
    <row r="16" spans="1:9" ht="12.75">
      <c r="A16" s="260"/>
      <c r="B16" s="409"/>
      <c r="C16" s="409"/>
      <c r="D16" s="409"/>
      <c r="E16" s="409"/>
      <c r="F16" s="409"/>
      <c r="G16" s="409"/>
      <c r="H16" s="409"/>
      <c r="I16" s="411"/>
    </row>
    <row r="17" spans="1:9" ht="12.75">
      <c r="A17" s="413" t="s">
        <v>230</v>
      </c>
      <c r="B17" s="409"/>
      <c r="C17" s="414" t="s">
        <v>168</v>
      </c>
      <c r="D17" s="414"/>
      <c r="E17" s="414" t="s">
        <v>170</v>
      </c>
      <c r="F17" s="414" t="s">
        <v>171</v>
      </c>
      <c r="G17" s="414" t="s">
        <v>172</v>
      </c>
      <c r="H17" s="414" t="s">
        <v>173</v>
      </c>
      <c r="I17" s="411"/>
    </row>
    <row r="18" spans="1:9" ht="12.75">
      <c r="A18" s="408" t="s">
        <v>175</v>
      </c>
      <c r="B18" s="409" t="s">
        <v>219</v>
      </c>
      <c r="C18" s="410">
        <v>1</v>
      </c>
      <c r="D18" s="410"/>
      <c r="E18" s="409" t="s">
        <v>177</v>
      </c>
      <c r="F18" s="409" t="s">
        <v>178</v>
      </c>
      <c r="G18" s="409" t="s">
        <v>179</v>
      </c>
      <c r="H18" s="409" t="s">
        <v>220</v>
      </c>
      <c r="I18" s="411"/>
    </row>
    <row r="19" spans="1:9" ht="12.75">
      <c r="A19" s="408" t="s">
        <v>221</v>
      </c>
      <c r="B19" s="409" t="s">
        <v>222</v>
      </c>
      <c r="C19" s="410">
        <v>3</v>
      </c>
      <c r="D19" s="410"/>
      <c r="E19" s="409" t="s">
        <v>186</v>
      </c>
      <c r="F19" s="409" t="s">
        <v>178</v>
      </c>
      <c r="G19" s="409" t="s">
        <v>179</v>
      </c>
      <c r="H19" s="409" t="s">
        <v>220</v>
      </c>
      <c r="I19" s="411"/>
    </row>
    <row r="20" spans="1:9" ht="12.75">
      <c r="A20" s="408" t="s">
        <v>223</v>
      </c>
      <c r="B20" s="409" t="s">
        <v>224</v>
      </c>
      <c r="C20" s="410">
        <v>6</v>
      </c>
      <c r="D20" s="410"/>
      <c r="E20" s="409" t="s">
        <v>177</v>
      </c>
      <c r="F20" s="409" t="s">
        <v>178</v>
      </c>
      <c r="G20" s="409" t="s">
        <v>179</v>
      </c>
      <c r="H20" s="409" t="s">
        <v>220</v>
      </c>
      <c r="I20" s="411"/>
    </row>
    <row r="21" spans="1:9" ht="12.75">
      <c r="A21" s="260"/>
      <c r="B21" s="409"/>
      <c r="C21" s="409"/>
      <c r="D21" s="409"/>
      <c r="E21" s="409"/>
      <c r="F21" s="409"/>
      <c r="G21" s="409"/>
      <c r="H21" s="409"/>
      <c r="I21" s="411"/>
    </row>
    <row r="22" spans="1:9" ht="12.75">
      <c r="A22" s="413" t="s">
        <v>225</v>
      </c>
      <c r="B22" s="409"/>
      <c r="C22" s="409"/>
      <c r="D22" s="409"/>
      <c r="E22" s="409"/>
      <c r="F22" s="409"/>
      <c r="G22" s="409"/>
      <c r="H22" s="409"/>
      <c r="I22" s="411"/>
    </row>
    <row r="23" spans="1:9" ht="12.75">
      <c r="A23" s="416">
        <v>1</v>
      </c>
      <c r="B23" s="409" t="s">
        <v>231</v>
      </c>
      <c r="C23" s="409"/>
      <c r="D23" s="409"/>
      <c r="E23" s="409"/>
      <c r="F23" s="409"/>
      <c r="G23" s="409"/>
      <c r="H23" s="409"/>
      <c r="I23" s="411"/>
    </row>
    <row r="24" spans="1:9" ht="12.75">
      <c r="A24" s="416">
        <v>2</v>
      </c>
      <c r="B24" s="409" t="s">
        <v>232</v>
      </c>
      <c r="C24" s="409"/>
      <c r="D24" s="409"/>
      <c r="E24" s="409"/>
      <c r="F24" s="409"/>
      <c r="G24" s="409"/>
      <c r="H24" s="409"/>
      <c r="I24" s="411"/>
    </row>
    <row r="25" spans="1:9" ht="12.75">
      <c r="A25" s="416">
        <v>3</v>
      </c>
      <c r="B25" s="409" t="s">
        <v>226</v>
      </c>
      <c r="C25" s="409"/>
      <c r="D25" s="409"/>
      <c r="E25" s="409"/>
      <c r="F25" s="409"/>
      <c r="G25" s="409"/>
      <c r="H25" s="409"/>
      <c r="I25" s="411"/>
    </row>
    <row r="26" spans="1:9" ht="12.75">
      <c r="A26" s="416">
        <v>5</v>
      </c>
      <c r="B26" s="409" t="s">
        <v>227</v>
      </c>
      <c r="C26" s="409"/>
      <c r="D26" s="409"/>
      <c r="E26" s="409"/>
      <c r="F26" s="409"/>
      <c r="G26" s="409"/>
      <c r="H26" s="409"/>
      <c r="I26" s="411"/>
    </row>
    <row r="27" spans="1:9" ht="12.75">
      <c r="A27" s="416">
        <v>6</v>
      </c>
      <c r="B27" s="409" t="s">
        <v>233</v>
      </c>
      <c r="C27" s="409"/>
      <c r="D27" s="409"/>
      <c r="E27" s="409"/>
      <c r="F27" s="409"/>
      <c r="G27" s="409"/>
      <c r="H27" s="409"/>
      <c r="I27" s="411"/>
    </row>
    <row r="28" spans="1:9" ht="12.75">
      <c r="A28" s="416">
        <v>7</v>
      </c>
      <c r="B28" s="409" t="s">
        <v>234</v>
      </c>
      <c r="C28" s="409"/>
      <c r="D28" s="409"/>
      <c r="E28" s="409"/>
      <c r="F28" s="409"/>
      <c r="G28" s="409"/>
      <c r="H28" s="409"/>
      <c r="I28" s="411"/>
    </row>
    <row r="29" spans="1:9" ht="12.75">
      <c r="A29" s="416">
        <v>8</v>
      </c>
      <c r="B29" s="409" t="s">
        <v>235</v>
      </c>
      <c r="C29" s="409"/>
      <c r="D29" s="409"/>
      <c r="E29" s="409"/>
      <c r="F29" s="409"/>
      <c r="G29" s="409"/>
      <c r="H29" s="409"/>
      <c r="I29" s="411"/>
    </row>
    <row r="30" spans="1:9" ht="12.75">
      <c r="A30" s="416">
        <v>9</v>
      </c>
      <c r="B30" s="409" t="s">
        <v>236</v>
      </c>
      <c r="C30" s="409"/>
      <c r="D30" s="409"/>
      <c r="E30" s="409"/>
      <c r="F30" s="409"/>
      <c r="G30" s="409"/>
      <c r="H30" s="409"/>
      <c r="I30" s="411"/>
    </row>
    <row r="31" spans="1:9" ht="12.75">
      <c r="A31" s="417">
        <v>10</v>
      </c>
      <c r="B31" s="418" t="s">
        <v>237</v>
      </c>
      <c r="C31" s="418"/>
      <c r="D31" s="418"/>
      <c r="E31" s="418"/>
      <c r="F31" s="418"/>
      <c r="G31" s="418"/>
      <c r="H31" s="418"/>
      <c r="I31" s="419"/>
    </row>
  </sheetData>
  <hyperlinks>
    <hyperlink ref="D10" location="'F4-Cigar Box'!J122" display="row 122"/>
    <hyperlink ref="D9" location="'F4-Cigar Box'!F14" display="column F"/>
    <hyperlink ref="D11" location="Guideline!E7" display="cell E7"/>
    <hyperlink ref="D12" location="Guideline!E8" display="cell E8"/>
    <hyperlink ref="D13" location="Guideline!E9" display="cell E9"/>
    <hyperlink ref="D14" location="Guideline!E10" display="cell E10"/>
    <hyperlink ref="D15" location="Guideline!E11" display="cell E11"/>
    <hyperlink ref="D5" location="'F4-Cigar Box'!F14" display="cells F14-16"/>
    <hyperlink ref="A4" location="'F1-RM Intake'!A1" display="F1"/>
    <hyperlink ref="A5" location="'F2-RM Price'!A1" display="F2"/>
    <hyperlink ref="A6" location="'F4-Cigar Box'!A10" display="F4"/>
    <hyperlink ref="A9" location="'F41-Prices FP'!A1" display="F41"/>
    <hyperlink ref="A10" location="'F42-Prices IPM'!A1" display="F42"/>
    <hyperlink ref="A11" location="'F5-Labor'!A1" display="F5"/>
    <hyperlink ref="A12" location="'F6-Utilities'!A1" display="F6"/>
    <hyperlink ref="A13" location="'F7-Transport'!A1" display="F7"/>
    <hyperlink ref="A18" location="'F1-RM Intake'!A1" display="F1"/>
    <hyperlink ref="A19" location="'F21-Database'!A1" display="F21"/>
    <hyperlink ref="A20" location="'F45-Database'!A1" display="F45"/>
    <hyperlink ref="A14" location="Guideline!A1" display="F8"/>
    <hyperlink ref="A15" location="'F9-Other costs'!A1" display="F9"/>
  </hyperlink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2"/>
  <sheetViews>
    <sheetView zoomScale="90" zoomScaleNormal="90" workbookViewId="0" topLeftCell="A1">
      <pane ySplit="4" topLeftCell="BM5" activePane="bottomLeft" state="frozen"/>
      <selection pane="topLeft" activeCell="A1" sqref="A1"/>
      <selection pane="bottomLeft" activeCell="V11" sqref="A1:V11"/>
    </sheetView>
  </sheetViews>
  <sheetFormatPr defaultColWidth="9.140625" defaultRowHeight="12.75" outlineLevelCol="1"/>
  <cols>
    <col min="1" max="1" width="5.421875" style="4" customWidth="1"/>
    <col min="2" max="2" width="9.140625" style="3" customWidth="1"/>
    <col min="3" max="3" width="6.421875" style="3" customWidth="1"/>
    <col min="4" max="4" width="6.8515625" style="3" customWidth="1"/>
    <col min="5" max="5" width="10.8515625" style="5" customWidth="1"/>
    <col min="6" max="6" width="9.00390625" style="5" customWidth="1"/>
    <col min="7" max="7" width="8.421875" style="5" customWidth="1"/>
    <col min="8" max="8" width="6.421875" style="5" customWidth="1"/>
    <col min="9" max="9" width="6.00390625" style="5" customWidth="1"/>
    <col min="10" max="11" width="8.421875" style="5" customWidth="1"/>
    <col min="12" max="12" width="6.140625" style="274" customWidth="1"/>
    <col min="13" max="13" width="8.421875" style="5" customWidth="1"/>
    <col min="14" max="14" width="7.57421875" style="5" hidden="1" customWidth="1" outlineLevel="1"/>
    <col min="15" max="15" width="10.140625" style="4" hidden="1" customWidth="1" outlineLevel="1"/>
    <col min="16" max="16" width="8.8515625" style="4" hidden="1" customWidth="1" outlineLevel="1"/>
    <col min="17" max="17" width="8.421875" style="4" customWidth="1" collapsed="1"/>
    <col min="18" max="18" width="10.140625" style="4" customWidth="1"/>
    <col min="19" max="19" width="11.00390625" style="4" customWidth="1"/>
    <col min="20" max="20" width="10.421875" style="5" customWidth="1"/>
    <col min="21" max="21" width="7.7109375" style="5" customWidth="1"/>
    <col min="22" max="22" width="7.421875" style="5" customWidth="1"/>
    <col min="23" max="16384" width="9.140625" style="3" customWidth="1"/>
  </cols>
  <sheetData>
    <row r="1" spans="1:12" ht="18">
      <c r="A1" s="12" t="s">
        <v>351</v>
      </c>
      <c r="L1" s="5"/>
    </row>
    <row r="2" ht="12.75">
      <c r="A2" s="8"/>
    </row>
    <row r="3" spans="1:22" ht="51" hidden="1">
      <c r="A3" s="6" t="s">
        <v>0</v>
      </c>
      <c r="B3" s="6" t="s">
        <v>87</v>
      </c>
      <c r="C3" s="6" t="s">
        <v>1</v>
      </c>
      <c r="D3" s="6" t="s">
        <v>2</v>
      </c>
      <c r="E3" s="9" t="s">
        <v>3</v>
      </c>
      <c r="F3" s="6"/>
      <c r="G3" s="6" t="s">
        <v>9</v>
      </c>
      <c r="H3" s="6" t="s">
        <v>8</v>
      </c>
      <c r="I3" s="6" t="s">
        <v>5</v>
      </c>
      <c r="J3" s="6" t="s">
        <v>150</v>
      </c>
      <c r="K3" s="6" t="s">
        <v>151</v>
      </c>
      <c r="L3" s="7" t="s">
        <v>152</v>
      </c>
      <c r="M3" s="6"/>
      <c r="N3" s="6" t="s">
        <v>91</v>
      </c>
      <c r="O3" s="6" t="s">
        <v>82</v>
      </c>
      <c r="P3" s="6"/>
      <c r="Q3" s="6" t="s">
        <v>4</v>
      </c>
      <c r="R3" s="6"/>
      <c r="S3" s="6"/>
      <c r="T3" s="9"/>
      <c r="U3" s="9"/>
      <c r="V3" s="9"/>
    </row>
    <row r="4" spans="1:22" s="1" customFormat="1" ht="38.25">
      <c r="A4" s="6" t="s">
        <v>0</v>
      </c>
      <c r="B4" s="6" t="s">
        <v>86</v>
      </c>
      <c r="C4" s="6" t="s">
        <v>353</v>
      </c>
      <c r="D4" s="6" t="s">
        <v>6</v>
      </c>
      <c r="E4" s="9" t="s">
        <v>7</v>
      </c>
      <c r="F4" s="6" t="s">
        <v>92</v>
      </c>
      <c r="G4" s="6" t="s">
        <v>88</v>
      </c>
      <c r="H4" s="6" t="s">
        <v>8</v>
      </c>
      <c r="I4" s="6" t="s">
        <v>5</v>
      </c>
      <c r="J4" s="6" t="s">
        <v>153</v>
      </c>
      <c r="K4" s="6" t="s">
        <v>90</v>
      </c>
      <c r="L4" s="7" t="s">
        <v>85</v>
      </c>
      <c r="M4" s="6" t="s">
        <v>89</v>
      </c>
      <c r="N4" s="6" t="s">
        <v>149</v>
      </c>
      <c r="O4" s="6" t="s">
        <v>93</v>
      </c>
      <c r="P4" s="6" t="s">
        <v>147</v>
      </c>
      <c r="Q4" s="6" t="s">
        <v>352</v>
      </c>
      <c r="R4" s="6" t="s">
        <v>343</v>
      </c>
      <c r="S4" s="6" t="s">
        <v>345</v>
      </c>
      <c r="T4" s="6" t="s">
        <v>344</v>
      </c>
      <c r="U4" s="6" t="s">
        <v>346</v>
      </c>
      <c r="V4" s="6" t="s">
        <v>347</v>
      </c>
    </row>
    <row r="5" spans="1:22" s="1" customFormat="1" ht="12.75">
      <c r="A5" s="1">
        <v>1</v>
      </c>
      <c r="B5" s="268">
        <v>39995</v>
      </c>
      <c r="C5" s="269">
        <v>0.4166666666666667</v>
      </c>
      <c r="D5" s="449">
        <v>27</v>
      </c>
      <c r="E5" s="2" t="s">
        <v>348</v>
      </c>
      <c r="F5" s="277">
        <v>1</v>
      </c>
      <c r="G5" s="276">
        <v>850</v>
      </c>
      <c r="H5" s="277">
        <v>6.6</v>
      </c>
      <c r="I5" s="276">
        <v>19</v>
      </c>
      <c r="J5" s="373">
        <v>28.4</v>
      </c>
      <c r="K5" s="272">
        <f>G5*(1+J5/1000)</f>
        <v>874.14</v>
      </c>
      <c r="L5" s="371">
        <v>3.3</v>
      </c>
      <c r="M5" s="273">
        <f>K5*L5/100</f>
        <v>28.846619999999998</v>
      </c>
      <c r="N5" s="273">
        <f>(J5/4+L5/5+0.14)</f>
        <v>7.8999999999999995</v>
      </c>
      <c r="O5" s="281">
        <f aca="true" t="shared" si="0" ref="O5:O37">F5*L5/3.6</f>
        <v>0.9166666666666666</v>
      </c>
      <c r="P5" s="368">
        <f aca="true" t="shared" si="1" ref="P5:P37">O5*G5</f>
        <v>779.1666666666666</v>
      </c>
      <c r="Q5" s="282">
        <v>361</v>
      </c>
      <c r="R5" s="282">
        <v>1200</v>
      </c>
      <c r="S5" s="280">
        <v>300</v>
      </c>
      <c r="T5" s="280">
        <v>280</v>
      </c>
      <c r="U5" s="280">
        <v>20</v>
      </c>
      <c r="V5" s="448">
        <v>0.5</v>
      </c>
    </row>
    <row r="6" spans="1:22" ht="12.75">
      <c r="A6" s="4">
        <v>2</v>
      </c>
      <c r="B6" s="268">
        <v>39995</v>
      </c>
      <c r="C6" s="270">
        <v>0.4166666666666667</v>
      </c>
      <c r="D6" s="275">
        <v>27</v>
      </c>
      <c r="E6" s="2" t="s">
        <v>349</v>
      </c>
      <c r="F6" s="277">
        <v>1.1</v>
      </c>
      <c r="G6" s="279">
        <v>650</v>
      </c>
      <c r="H6" s="277">
        <v>6.3</v>
      </c>
      <c r="I6" s="280">
        <v>25</v>
      </c>
      <c r="J6" s="373">
        <v>26</v>
      </c>
      <c r="K6" s="272">
        <f aca="true" t="shared" si="2" ref="K6:K37">G6*(1+J6/1000)</f>
        <v>666.9</v>
      </c>
      <c r="L6" s="372">
        <v>3.3</v>
      </c>
      <c r="M6" s="273">
        <f aca="true" t="shared" si="3" ref="M6:M11">K6*L6/100</f>
        <v>22.0077</v>
      </c>
      <c r="N6" s="273">
        <f aca="true" t="shared" si="4" ref="N6:N17">(J6/4+L6/5+0.14)</f>
        <v>7.3</v>
      </c>
      <c r="O6" s="281">
        <f t="shared" si="0"/>
        <v>1.0083333333333333</v>
      </c>
      <c r="P6" s="368">
        <f t="shared" si="1"/>
        <v>655.4166666666666</v>
      </c>
      <c r="Q6" s="283">
        <v>361</v>
      </c>
      <c r="R6" s="282">
        <v>0</v>
      </c>
      <c r="S6" s="280">
        <v>0</v>
      </c>
      <c r="T6" s="280">
        <v>0</v>
      </c>
      <c r="U6" s="280">
        <v>0</v>
      </c>
      <c r="V6" s="448">
        <v>0</v>
      </c>
    </row>
    <row r="7" spans="1:22" ht="12.75">
      <c r="A7" s="1">
        <v>3</v>
      </c>
      <c r="B7" s="268">
        <v>39995</v>
      </c>
      <c r="C7" s="270">
        <v>0.7534722222222222</v>
      </c>
      <c r="D7" s="2">
        <v>27</v>
      </c>
      <c r="E7" s="271" t="s">
        <v>348</v>
      </c>
      <c r="F7" s="277">
        <v>1</v>
      </c>
      <c r="G7" s="279">
        <v>400</v>
      </c>
      <c r="H7" s="277">
        <v>6.7</v>
      </c>
      <c r="I7" s="280">
        <v>18</v>
      </c>
      <c r="J7" s="373">
        <v>27</v>
      </c>
      <c r="K7" s="272">
        <f t="shared" si="2"/>
        <v>410.79999999999995</v>
      </c>
      <c r="L7" s="372">
        <v>3.6</v>
      </c>
      <c r="M7" s="273">
        <f t="shared" si="3"/>
        <v>14.788799999999998</v>
      </c>
      <c r="N7" s="273">
        <f t="shared" si="4"/>
        <v>7.609999999999999</v>
      </c>
      <c r="O7" s="281">
        <f t="shared" si="0"/>
        <v>1</v>
      </c>
      <c r="P7" s="368">
        <f t="shared" si="1"/>
        <v>400</v>
      </c>
      <c r="Q7" s="283">
        <v>362</v>
      </c>
      <c r="R7" s="282">
        <v>900</v>
      </c>
      <c r="S7" s="280">
        <v>0</v>
      </c>
      <c r="T7" s="280">
        <v>0</v>
      </c>
      <c r="U7" s="280">
        <v>0</v>
      </c>
      <c r="V7" s="448">
        <v>0</v>
      </c>
    </row>
    <row r="8" spans="1:22" ht="12.75">
      <c r="A8" s="4">
        <v>4</v>
      </c>
      <c r="B8" s="268">
        <v>39995</v>
      </c>
      <c r="C8" s="270">
        <v>0.8263888888888888</v>
      </c>
      <c r="D8" s="2">
        <v>27</v>
      </c>
      <c r="E8" s="271" t="s">
        <v>350</v>
      </c>
      <c r="F8" s="277">
        <v>1</v>
      </c>
      <c r="G8" s="279">
        <v>500</v>
      </c>
      <c r="H8" s="277">
        <v>6.6</v>
      </c>
      <c r="I8" s="280">
        <v>22</v>
      </c>
      <c r="J8" s="373">
        <v>27</v>
      </c>
      <c r="K8" s="272">
        <f t="shared" si="2"/>
        <v>513.5</v>
      </c>
      <c r="L8" s="372">
        <v>3.6</v>
      </c>
      <c r="M8" s="273">
        <f t="shared" si="3"/>
        <v>18.486</v>
      </c>
      <c r="N8" s="273">
        <f t="shared" si="4"/>
        <v>7.609999999999999</v>
      </c>
      <c r="O8" s="281">
        <f t="shared" si="0"/>
        <v>1</v>
      </c>
      <c r="P8" s="368">
        <f t="shared" si="1"/>
        <v>500</v>
      </c>
      <c r="Q8" s="283">
        <v>362</v>
      </c>
      <c r="R8" s="282">
        <v>0</v>
      </c>
      <c r="S8" s="280">
        <v>0</v>
      </c>
      <c r="T8" s="280">
        <v>0</v>
      </c>
      <c r="U8" s="280">
        <v>0</v>
      </c>
      <c r="V8" s="448">
        <v>0</v>
      </c>
    </row>
    <row r="9" spans="1:22" ht="12.75">
      <c r="A9" s="1">
        <v>5</v>
      </c>
      <c r="B9" s="268">
        <v>39996</v>
      </c>
      <c r="C9" s="270"/>
      <c r="D9" s="2">
        <v>27</v>
      </c>
      <c r="E9" s="271"/>
      <c r="F9" s="277"/>
      <c r="G9" s="279"/>
      <c r="H9" s="277"/>
      <c r="I9" s="280"/>
      <c r="J9" s="373"/>
      <c r="K9" s="272">
        <f t="shared" si="2"/>
        <v>0</v>
      </c>
      <c r="L9" s="372"/>
      <c r="M9" s="273">
        <f t="shared" si="3"/>
        <v>0</v>
      </c>
      <c r="N9" s="273">
        <f t="shared" si="4"/>
        <v>0.14</v>
      </c>
      <c r="O9" s="281">
        <f t="shared" si="0"/>
        <v>0</v>
      </c>
      <c r="P9" s="368">
        <f t="shared" si="1"/>
        <v>0</v>
      </c>
      <c r="Q9" s="283"/>
      <c r="R9" s="282"/>
      <c r="S9" s="280"/>
      <c r="T9" s="280"/>
      <c r="U9" s="280"/>
      <c r="V9" s="448"/>
    </row>
    <row r="10" spans="1:22" ht="12.75">
      <c r="A10" s="4">
        <v>6</v>
      </c>
      <c r="B10" s="268">
        <v>39996</v>
      </c>
      <c r="C10" s="270"/>
      <c r="D10" s="2">
        <v>27</v>
      </c>
      <c r="E10" s="271"/>
      <c r="F10" s="277"/>
      <c r="G10" s="279"/>
      <c r="H10" s="277"/>
      <c r="I10" s="280"/>
      <c r="J10" s="373"/>
      <c r="K10" s="272">
        <f t="shared" si="2"/>
        <v>0</v>
      </c>
      <c r="L10" s="372"/>
      <c r="M10" s="273">
        <f t="shared" si="3"/>
        <v>0</v>
      </c>
      <c r="N10" s="273">
        <f t="shared" si="4"/>
        <v>0.14</v>
      </c>
      <c r="O10" s="281">
        <f t="shared" si="0"/>
        <v>0</v>
      </c>
      <c r="P10" s="368">
        <f t="shared" si="1"/>
        <v>0</v>
      </c>
      <c r="Q10" s="283"/>
      <c r="R10" s="282"/>
      <c r="S10" s="280"/>
      <c r="T10" s="280"/>
      <c r="U10" s="280"/>
      <c r="V10" s="448"/>
    </row>
    <row r="11" spans="1:22" ht="12.75">
      <c r="A11" s="1">
        <v>7</v>
      </c>
      <c r="B11" s="268">
        <v>39996</v>
      </c>
      <c r="C11" s="270"/>
      <c r="D11" s="2">
        <v>27</v>
      </c>
      <c r="E11" s="271"/>
      <c r="F11" s="277"/>
      <c r="G11" s="279"/>
      <c r="H11" s="277"/>
      <c r="I11" s="280"/>
      <c r="J11" s="373"/>
      <c r="K11" s="272">
        <f t="shared" si="2"/>
        <v>0</v>
      </c>
      <c r="L11" s="372"/>
      <c r="M11" s="273">
        <f t="shared" si="3"/>
        <v>0</v>
      </c>
      <c r="N11" s="273">
        <f t="shared" si="4"/>
        <v>0.14</v>
      </c>
      <c r="O11" s="281">
        <f t="shared" si="0"/>
        <v>0</v>
      </c>
      <c r="P11" s="368">
        <f t="shared" si="1"/>
        <v>0</v>
      </c>
      <c r="Q11" s="283"/>
      <c r="R11" s="282"/>
      <c r="S11" s="280"/>
      <c r="T11" s="280"/>
      <c r="U11" s="280"/>
      <c r="V11" s="448"/>
    </row>
    <row r="12" spans="1:22" ht="12.75">
      <c r="A12" s="4">
        <v>8</v>
      </c>
      <c r="C12" s="270"/>
      <c r="D12" s="2"/>
      <c r="E12" s="271"/>
      <c r="F12" s="277"/>
      <c r="G12" s="279"/>
      <c r="H12" s="277"/>
      <c r="I12" s="280"/>
      <c r="J12" s="373"/>
      <c r="K12" s="272">
        <f t="shared" si="2"/>
        <v>0</v>
      </c>
      <c r="L12" s="372"/>
      <c r="M12" s="273">
        <f>K12*L12/100</f>
        <v>0</v>
      </c>
      <c r="N12" s="273">
        <f t="shared" si="4"/>
        <v>0.14</v>
      </c>
      <c r="O12" s="281">
        <f t="shared" si="0"/>
        <v>0</v>
      </c>
      <c r="P12" s="368">
        <f t="shared" si="1"/>
        <v>0</v>
      </c>
      <c r="Q12" s="283"/>
      <c r="R12" s="282"/>
      <c r="S12" s="280"/>
      <c r="T12" s="280"/>
      <c r="U12" s="280"/>
      <c r="V12" s="448"/>
    </row>
    <row r="13" spans="1:22" ht="12.75">
      <c r="A13" s="1">
        <v>9</v>
      </c>
      <c r="C13" s="270"/>
      <c r="D13" s="2"/>
      <c r="E13" s="271"/>
      <c r="F13" s="277"/>
      <c r="G13" s="279"/>
      <c r="H13" s="277"/>
      <c r="I13" s="280"/>
      <c r="J13" s="373"/>
      <c r="K13" s="272">
        <f t="shared" si="2"/>
        <v>0</v>
      </c>
      <c r="L13" s="372"/>
      <c r="M13" s="273">
        <f>K13*L13/100</f>
        <v>0</v>
      </c>
      <c r="N13" s="273">
        <f t="shared" si="4"/>
        <v>0.14</v>
      </c>
      <c r="O13" s="281">
        <f t="shared" si="0"/>
        <v>0</v>
      </c>
      <c r="P13" s="368">
        <f t="shared" si="1"/>
        <v>0</v>
      </c>
      <c r="Q13" s="283"/>
      <c r="R13" s="282"/>
      <c r="S13" s="280"/>
      <c r="T13" s="280"/>
      <c r="U13" s="280"/>
      <c r="V13" s="448"/>
    </row>
    <row r="14" spans="1:22" ht="12.75">
      <c r="A14" s="4">
        <v>10</v>
      </c>
      <c r="C14" s="270"/>
      <c r="D14" s="2"/>
      <c r="E14" s="271"/>
      <c r="F14" s="277"/>
      <c r="G14" s="279"/>
      <c r="H14" s="277"/>
      <c r="I14" s="280"/>
      <c r="J14" s="373"/>
      <c r="K14" s="272">
        <f t="shared" si="2"/>
        <v>0</v>
      </c>
      <c r="L14" s="372"/>
      <c r="M14" s="273">
        <f aca="true" t="shared" si="5" ref="M14:M21">K14*L14/100</f>
        <v>0</v>
      </c>
      <c r="N14" s="273">
        <f t="shared" si="4"/>
        <v>0.14</v>
      </c>
      <c r="O14" s="281">
        <f t="shared" si="0"/>
        <v>0</v>
      </c>
      <c r="P14" s="368">
        <f t="shared" si="1"/>
        <v>0</v>
      </c>
      <c r="Q14" s="283"/>
      <c r="R14" s="282"/>
      <c r="S14" s="280"/>
      <c r="T14" s="280"/>
      <c r="U14" s="280"/>
      <c r="V14" s="448"/>
    </row>
    <row r="15" spans="1:22" ht="12.75">
      <c r="A15" s="1">
        <v>11</v>
      </c>
      <c r="B15" s="268"/>
      <c r="C15" s="270"/>
      <c r="D15" s="2"/>
      <c r="E15" s="271"/>
      <c r="F15" s="277"/>
      <c r="G15" s="279"/>
      <c r="H15" s="277"/>
      <c r="I15" s="280"/>
      <c r="J15" s="373"/>
      <c r="K15" s="272">
        <f t="shared" si="2"/>
        <v>0</v>
      </c>
      <c r="L15" s="372"/>
      <c r="M15" s="273">
        <f t="shared" si="5"/>
        <v>0</v>
      </c>
      <c r="N15" s="273">
        <f t="shared" si="4"/>
        <v>0.14</v>
      </c>
      <c r="O15" s="281">
        <f t="shared" si="0"/>
        <v>0</v>
      </c>
      <c r="P15" s="368">
        <f t="shared" si="1"/>
        <v>0</v>
      </c>
      <c r="Q15" s="283"/>
      <c r="R15" s="282"/>
      <c r="S15" s="280"/>
      <c r="T15" s="280"/>
      <c r="U15" s="280"/>
      <c r="V15" s="448"/>
    </row>
    <row r="16" spans="1:22" ht="12.75">
      <c r="A16" s="4">
        <v>12</v>
      </c>
      <c r="B16" s="268"/>
      <c r="C16" s="270"/>
      <c r="D16" s="2"/>
      <c r="E16" s="271"/>
      <c r="F16" s="277"/>
      <c r="G16" s="279"/>
      <c r="H16" s="277"/>
      <c r="I16" s="280"/>
      <c r="J16" s="373"/>
      <c r="K16" s="272">
        <f t="shared" si="2"/>
        <v>0</v>
      </c>
      <c r="L16" s="372"/>
      <c r="M16" s="273">
        <f t="shared" si="5"/>
        <v>0</v>
      </c>
      <c r="N16" s="273">
        <f t="shared" si="4"/>
        <v>0.14</v>
      </c>
      <c r="O16" s="281">
        <f t="shared" si="0"/>
        <v>0</v>
      </c>
      <c r="P16" s="368">
        <f t="shared" si="1"/>
        <v>0</v>
      </c>
      <c r="Q16" s="283"/>
      <c r="R16" s="282"/>
      <c r="S16" s="280"/>
      <c r="T16" s="280"/>
      <c r="U16" s="280"/>
      <c r="V16" s="448"/>
    </row>
    <row r="17" spans="1:22" ht="12.75">
      <c r="A17" s="1">
        <v>13</v>
      </c>
      <c r="B17" s="268"/>
      <c r="C17" s="270"/>
      <c r="D17" s="2"/>
      <c r="E17" s="271"/>
      <c r="F17" s="277"/>
      <c r="G17" s="279"/>
      <c r="H17" s="277"/>
      <c r="I17" s="280"/>
      <c r="J17" s="373"/>
      <c r="K17" s="272">
        <f t="shared" si="2"/>
        <v>0</v>
      </c>
      <c r="L17" s="372"/>
      <c r="M17" s="273">
        <f t="shared" si="5"/>
        <v>0</v>
      </c>
      <c r="N17" s="273">
        <f t="shared" si="4"/>
        <v>0.14</v>
      </c>
      <c r="O17" s="281">
        <f t="shared" si="0"/>
        <v>0</v>
      </c>
      <c r="P17" s="368">
        <f t="shared" si="1"/>
        <v>0</v>
      </c>
      <c r="Q17" s="283"/>
      <c r="R17" s="282"/>
      <c r="S17" s="280"/>
      <c r="T17" s="280"/>
      <c r="U17" s="280"/>
      <c r="V17" s="448"/>
    </row>
    <row r="18" spans="1:22" ht="12.75">
      <c r="A18" s="4">
        <v>14</v>
      </c>
      <c r="B18" s="268"/>
      <c r="C18" s="270"/>
      <c r="D18" s="2"/>
      <c r="E18" s="271"/>
      <c r="F18" s="277"/>
      <c r="G18" s="279"/>
      <c r="H18" s="277"/>
      <c r="I18" s="280"/>
      <c r="J18" s="278"/>
      <c r="K18" s="272">
        <f t="shared" si="2"/>
        <v>0</v>
      </c>
      <c r="L18" s="372"/>
      <c r="M18" s="273">
        <f t="shared" si="5"/>
        <v>0</v>
      </c>
      <c r="N18" s="3"/>
      <c r="O18" s="281">
        <f t="shared" si="0"/>
        <v>0</v>
      </c>
      <c r="P18" s="368">
        <f t="shared" si="1"/>
        <v>0</v>
      </c>
      <c r="Q18" s="283"/>
      <c r="R18" s="282"/>
      <c r="S18" s="280"/>
      <c r="T18" s="280"/>
      <c r="U18" s="280"/>
      <c r="V18" s="448"/>
    </row>
    <row r="19" spans="1:22" ht="12.75">
      <c r="A19" s="1">
        <v>15</v>
      </c>
      <c r="B19" s="268"/>
      <c r="C19" s="270"/>
      <c r="D19" s="2"/>
      <c r="E19" s="271"/>
      <c r="F19" s="277"/>
      <c r="G19" s="279"/>
      <c r="H19" s="277"/>
      <c r="I19" s="280"/>
      <c r="J19" s="278"/>
      <c r="K19" s="272">
        <f t="shared" si="2"/>
        <v>0</v>
      </c>
      <c r="L19" s="372"/>
      <c r="M19" s="273">
        <f t="shared" si="5"/>
        <v>0</v>
      </c>
      <c r="N19" s="3"/>
      <c r="O19" s="281">
        <f t="shared" si="0"/>
        <v>0</v>
      </c>
      <c r="P19" s="368">
        <f t="shared" si="1"/>
        <v>0</v>
      </c>
      <c r="Q19" s="283"/>
      <c r="R19" s="282"/>
      <c r="S19" s="280"/>
      <c r="T19" s="280"/>
      <c r="U19" s="280"/>
      <c r="V19" s="448"/>
    </row>
    <row r="20" spans="1:22" ht="12.75">
      <c r="A20" s="4">
        <v>16</v>
      </c>
      <c r="B20" s="268"/>
      <c r="C20" s="270"/>
      <c r="D20" s="2"/>
      <c r="E20" s="271"/>
      <c r="F20" s="277"/>
      <c r="G20" s="279"/>
      <c r="H20" s="277"/>
      <c r="I20" s="280"/>
      <c r="J20" s="278"/>
      <c r="K20" s="272">
        <f t="shared" si="2"/>
        <v>0</v>
      </c>
      <c r="L20" s="372"/>
      <c r="M20" s="273">
        <f t="shared" si="5"/>
        <v>0</v>
      </c>
      <c r="N20" s="3"/>
      <c r="O20" s="281">
        <f t="shared" si="0"/>
        <v>0</v>
      </c>
      <c r="P20" s="368">
        <f t="shared" si="1"/>
        <v>0</v>
      </c>
      <c r="Q20" s="283"/>
      <c r="R20" s="282"/>
      <c r="S20" s="280"/>
      <c r="T20" s="280"/>
      <c r="U20" s="280"/>
      <c r="V20" s="448"/>
    </row>
    <row r="21" spans="1:22" ht="12.75">
      <c r="A21" s="1">
        <v>17</v>
      </c>
      <c r="B21" s="268"/>
      <c r="C21" s="270"/>
      <c r="D21" s="2"/>
      <c r="E21" s="271"/>
      <c r="F21" s="277"/>
      <c r="G21" s="279"/>
      <c r="H21" s="277"/>
      <c r="I21" s="280"/>
      <c r="J21" s="278"/>
      <c r="K21" s="272">
        <f t="shared" si="2"/>
        <v>0</v>
      </c>
      <c r="L21" s="372"/>
      <c r="M21" s="273">
        <f t="shared" si="5"/>
        <v>0</v>
      </c>
      <c r="N21" s="3"/>
      <c r="O21" s="281">
        <f t="shared" si="0"/>
        <v>0</v>
      </c>
      <c r="P21" s="368">
        <f t="shared" si="1"/>
        <v>0</v>
      </c>
      <c r="Q21" s="283"/>
      <c r="R21" s="282"/>
      <c r="S21" s="280"/>
      <c r="T21" s="280"/>
      <c r="U21" s="280"/>
      <c r="V21" s="448"/>
    </row>
    <row r="22" spans="1:22" ht="12.75">
      <c r="A22" s="4">
        <v>18</v>
      </c>
      <c r="B22" s="268"/>
      <c r="C22" s="270"/>
      <c r="D22" s="2"/>
      <c r="E22" s="271"/>
      <c r="F22" s="277"/>
      <c r="G22" s="279"/>
      <c r="H22" s="277"/>
      <c r="I22" s="280"/>
      <c r="J22" s="278"/>
      <c r="K22" s="272">
        <f t="shared" si="2"/>
        <v>0</v>
      </c>
      <c r="L22" s="372"/>
      <c r="M22" s="273">
        <f aca="true" t="shared" si="6" ref="M22:M37">K22*L22/100</f>
        <v>0</v>
      </c>
      <c r="N22" s="3"/>
      <c r="O22" s="281">
        <f t="shared" si="0"/>
        <v>0</v>
      </c>
      <c r="P22" s="368">
        <f t="shared" si="1"/>
        <v>0</v>
      </c>
      <c r="Q22" s="283"/>
      <c r="R22" s="282"/>
      <c r="S22" s="280"/>
      <c r="T22" s="280"/>
      <c r="U22" s="280"/>
      <c r="V22" s="448"/>
    </row>
    <row r="23" spans="1:22" ht="12.75">
      <c r="A23" s="1">
        <v>19</v>
      </c>
      <c r="B23" s="268"/>
      <c r="C23" s="270"/>
      <c r="D23" s="2"/>
      <c r="E23" s="271"/>
      <c r="F23" s="277"/>
      <c r="G23" s="279"/>
      <c r="H23" s="277"/>
      <c r="I23" s="280"/>
      <c r="J23" s="278"/>
      <c r="K23" s="272">
        <f t="shared" si="2"/>
        <v>0</v>
      </c>
      <c r="L23" s="372"/>
      <c r="M23" s="273">
        <f t="shared" si="6"/>
        <v>0</v>
      </c>
      <c r="N23" s="3"/>
      <c r="O23" s="281">
        <f t="shared" si="0"/>
        <v>0</v>
      </c>
      <c r="P23" s="368">
        <f t="shared" si="1"/>
        <v>0</v>
      </c>
      <c r="Q23" s="283"/>
      <c r="R23" s="282"/>
      <c r="S23" s="280"/>
      <c r="T23" s="280"/>
      <c r="U23" s="280"/>
      <c r="V23" s="448"/>
    </row>
    <row r="24" spans="1:22" ht="12.75">
      <c r="A24" s="4">
        <v>20</v>
      </c>
      <c r="B24" s="268"/>
      <c r="C24" s="270"/>
      <c r="D24" s="2"/>
      <c r="E24" s="271"/>
      <c r="F24" s="277"/>
      <c r="G24" s="279"/>
      <c r="H24" s="277"/>
      <c r="I24" s="280"/>
      <c r="J24" s="278"/>
      <c r="K24" s="272">
        <f t="shared" si="2"/>
        <v>0</v>
      </c>
      <c r="L24" s="372"/>
      <c r="M24" s="273">
        <f t="shared" si="6"/>
        <v>0</v>
      </c>
      <c r="N24" s="3"/>
      <c r="O24" s="281">
        <f t="shared" si="0"/>
        <v>0</v>
      </c>
      <c r="P24" s="368">
        <f t="shared" si="1"/>
        <v>0</v>
      </c>
      <c r="Q24" s="283"/>
      <c r="R24" s="282"/>
      <c r="S24" s="280"/>
      <c r="T24" s="280"/>
      <c r="U24" s="280"/>
      <c r="V24" s="448"/>
    </row>
    <row r="25" spans="1:22" ht="12.75">
      <c r="A25" s="1">
        <v>21</v>
      </c>
      <c r="B25" s="268"/>
      <c r="C25" s="270"/>
      <c r="D25" s="2"/>
      <c r="E25" s="271"/>
      <c r="F25" s="277"/>
      <c r="G25" s="279"/>
      <c r="H25" s="277"/>
      <c r="I25" s="280"/>
      <c r="J25" s="278"/>
      <c r="K25" s="272">
        <f t="shared" si="2"/>
        <v>0</v>
      </c>
      <c r="L25" s="372"/>
      <c r="M25" s="273">
        <f t="shared" si="6"/>
        <v>0</v>
      </c>
      <c r="N25" s="3"/>
      <c r="O25" s="281">
        <f t="shared" si="0"/>
        <v>0</v>
      </c>
      <c r="P25" s="368">
        <f t="shared" si="1"/>
        <v>0</v>
      </c>
      <c r="Q25" s="283"/>
      <c r="R25" s="282"/>
      <c r="S25" s="280"/>
      <c r="T25" s="280"/>
      <c r="U25" s="280"/>
      <c r="V25" s="448"/>
    </row>
    <row r="26" spans="1:22" ht="12.75">
      <c r="A26" s="4">
        <v>22</v>
      </c>
      <c r="B26" s="268"/>
      <c r="C26" s="270"/>
      <c r="D26" s="2"/>
      <c r="E26" s="271"/>
      <c r="F26" s="277"/>
      <c r="G26" s="279"/>
      <c r="H26" s="277"/>
      <c r="I26" s="280"/>
      <c r="J26" s="278"/>
      <c r="K26" s="272">
        <f t="shared" si="2"/>
        <v>0</v>
      </c>
      <c r="L26" s="372"/>
      <c r="M26" s="273">
        <f t="shared" si="6"/>
        <v>0</v>
      </c>
      <c r="N26" s="3"/>
      <c r="O26" s="281">
        <f t="shared" si="0"/>
        <v>0</v>
      </c>
      <c r="P26" s="368">
        <f t="shared" si="1"/>
        <v>0</v>
      </c>
      <c r="Q26" s="283"/>
      <c r="R26" s="282"/>
      <c r="S26" s="280"/>
      <c r="T26" s="280"/>
      <c r="U26" s="280"/>
      <c r="V26" s="448"/>
    </row>
    <row r="27" spans="1:22" ht="12.75">
      <c r="A27" s="1">
        <v>23</v>
      </c>
      <c r="B27" s="268"/>
      <c r="C27" s="270"/>
      <c r="D27" s="2"/>
      <c r="E27" s="271"/>
      <c r="F27" s="277"/>
      <c r="G27" s="279"/>
      <c r="H27" s="277"/>
      <c r="I27" s="280"/>
      <c r="J27" s="278"/>
      <c r="K27" s="272">
        <f t="shared" si="2"/>
        <v>0</v>
      </c>
      <c r="L27" s="372"/>
      <c r="M27" s="273">
        <f t="shared" si="6"/>
        <v>0</v>
      </c>
      <c r="N27" s="3"/>
      <c r="O27" s="281">
        <f t="shared" si="0"/>
        <v>0</v>
      </c>
      <c r="P27" s="368">
        <f t="shared" si="1"/>
        <v>0</v>
      </c>
      <c r="Q27" s="283"/>
      <c r="R27" s="282"/>
      <c r="S27" s="280"/>
      <c r="T27" s="280"/>
      <c r="U27" s="280"/>
      <c r="V27" s="448"/>
    </row>
    <row r="28" spans="1:22" ht="12.75">
      <c r="A28" s="4">
        <v>24</v>
      </c>
      <c r="B28" s="268"/>
      <c r="C28" s="270"/>
      <c r="D28" s="2"/>
      <c r="E28" s="271"/>
      <c r="F28" s="277"/>
      <c r="G28" s="279"/>
      <c r="H28" s="277"/>
      <c r="I28" s="280"/>
      <c r="J28" s="278"/>
      <c r="K28" s="272">
        <f t="shared" si="2"/>
        <v>0</v>
      </c>
      <c r="L28" s="372"/>
      <c r="M28" s="273">
        <f t="shared" si="6"/>
        <v>0</v>
      </c>
      <c r="N28" s="3"/>
      <c r="O28" s="281">
        <f t="shared" si="0"/>
        <v>0</v>
      </c>
      <c r="P28" s="368">
        <f t="shared" si="1"/>
        <v>0</v>
      </c>
      <c r="Q28" s="283"/>
      <c r="R28" s="282"/>
      <c r="S28" s="280"/>
      <c r="T28" s="280"/>
      <c r="U28" s="280"/>
      <c r="V28" s="448"/>
    </row>
    <row r="29" spans="1:22" ht="12.75">
      <c r="A29" s="1">
        <v>25</v>
      </c>
      <c r="B29" s="268"/>
      <c r="C29" s="270"/>
      <c r="D29" s="2"/>
      <c r="E29" s="271"/>
      <c r="F29" s="277"/>
      <c r="G29" s="279"/>
      <c r="H29" s="277"/>
      <c r="I29" s="280"/>
      <c r="J29" s="278"/>
      <c r="K29" s="272">
        <f t="shared" si="2"/>
        <v>0</v>
      </c>
      <c r="L29" s="372"/>
      <c r="M29" s="273">
        <f t="shared" si="6"/>
        <v>0</v>
      </c>
      <c r="N29" s="3"/>
      <c r="O29" s="281">
        <f t="shared" si="0"/>
        <v>0</v>
      </c>
      <c r="P29" s="368">
        <f t="shared" si="1"/>
        <v>0</v>
      </c>
      <c r="Q29" s="283"/>
      <c r="R29" s="282"/>
      <c r="S29" s="280"/>
      <c r="T29" s="280"/>
      <c r="U29" s="280"/>
      <c r="V29" s="448"/>
    </row>
    <row r="30" spans="1:22" ht="12.75">
      <c r="A30" s="4">
        <v>26</v>
      </c>
      <c r="B30" s="268"/>
      <c r="C30" s="270"/>
      <c r="D30" s="2"/>
      <c r="E30" s="271"/>
      <c r="F30" s="277"/>
      <c r="G30" s="279"/>
      <c r="H30" s="277"/>
      <c r="I30" s="280"/>
      <c r="J30" s="278"/>
      <c r="K30" s="272">
        <f t="shared" si="2"/>
        <v>0</v>
      </c>
      <c r="L30" s="372"/>
      <c r="M30" s="273">
        <f t="shared" si="6"/>
        <v>0</v>
      </c>
      <c r="N30" s="3"/>
      <c r="O30" s="281">
        <f t="shared" si="0"/>
        <v>0</v>
      </c>
      <c r="P30" s="368">
        <f t="shared" si="1"/>
        <v>0</v>
      </c>
      <c r="Q30" s="283"/>
      <c r="R30" s="282"/>
      <c r="S30" s="280"/>
      <c r="T30" s="280"/>
      <c r="U30" s="280"/>
      <c r="V30" s="448"/>
    </row>
    <row r="31" spans="1:22" ht="12.75">
      <c r="A31" s="1">
        <v>27</v>
      </c>
      <c r="B31" s="268"/>
      <c r="C31" s="270"/>
      <c r="D31" s="2"/>
      <c r="E31" s="271"/>
      <c r="F31" s="277"/>
      <c r="G31" s="279"/>
      <c r="H31" s="277"/>
      <c r="I31" s="280"/>
      <c r="J31" s="278"/>
      <c r="K31" s="272">
        <f t="shared" si="2"/>
        <v>0</v>
      </c>
      <c r="L31" s="372"/>
      <c r="M31" s="273">
        <f t="shared" si="6"/>
        <v>0</v>
      </c>
      <c r="N31" s="3"/>
      <c r="O31" s="281">
        <f t="shared" si="0"/>
        <v>0</v>
      </c>
      <c r="P31" s="368">
        <f t="shared" si="1"/>
        <v>0</v>
      </c>
      <c r="Q31" s="283"/>
      <c r="R31" s="282"/>
      <c r="S31" s="280"/>
      <c r="T31" s="280"/>
      <c r="U31" s="280"/>
      <c r="V31" s="448"/>
    </row>
    <row r="32" spans="1:22" ht="12.75">
      <c r="A32" s="4">
        <v>28</v>
      </c>
      <c r="B32" s="268"/>
      <c r="C32" s="270"/>
      <c r="D32" s="2"/>
      <c r="E32" s="271"/>
      <c r="F32" s="277"/>
      <c r="G32" s="279"/>
      <c r="H32" s="277"/>
      <c r="I32" s="280"/>
      <c r="J32" s="278"/>
      <c r="K32" s="272">
        <f t="shared" si="2"/>
        <v>0</v>
      </c>
      <c r="L32" s="372"/>
      <c r="M32" s="273">
        <f t="shared" si="6"/>
        <v>0</v>
      </c>
      <c r="N32" s="3"/>
      <c r="O32" s="281">
        <f t="shared" si="0"/>
        <v>0</v>
      </c>
      <c r="P32" s="368">
        <f t="shared" si="1"/>
        <v>0</v>
      </c>
      <c r="Q32" s="283"/>
      <c r="R32" s="282"/>
      <c r="S32" s="280"/>
      <c r="T32" s="280"/>
      <c r="U32" s="280"/>
      <c r="V32" s="448"/>
    </row>
    <row r="33" spans="1:22" ht="12.75">
      <c r="A33" s="1">
        <v>29</v>
      </c>
      <c r="B33" s="268"/>
      <c r="C33" s="270"/>
      <c r="D33" s="2"/>
      <c r="E33" s="271"/>
      <c r="F33" s="277"/>
      <c r="G33" s="279"/>
      <c r="H33" s="277"/>
      <c r="I33" s="280"/>
      <c r="J33" s="278"/>
      <c r="K33" s="272">
        <f t="shared" si="2"/>
        <v>0</v>
      </c>
      <c r="L33" s="372"/>
      <c r="M33" s="273">
        <f t="shared" si="6"/>
        <v>0</v>
      </c>
      <c r="N33" s="3"/>
      <c r="O33" s="281">
        <f t="shared" si="0"/>
        <v>0</v>
      </c>
      <c r="P33" s="368">
        <f t="shared" si="1"/>
        <v>0</v>
      </c>
      <c r="Q33" s="283"/>
      <c r="R33" s="282"/>
      <c r="S33" s="280"/>
      <c r="T33" s="280"/>
      <c r="U33" s="280"/>
      <c r="V33" s="448"/>
    </row>
    <row r="34" spans="1:22" ht="12.75">
      <c r="A34" s="4">
        <v>30</v>
      </c>
      <c r="B34" s="268"/>
      <c r="C34" s="270"/>
      <c r="D34" s="2"/>
      <c r="E34" s="271"/>
      <c r="F34" s="277"/>
      <c r="G34" s="279"/>
      <c r="H34" s="277"/>
      <c r="I34" s="280"/>
      <c r="J34" s="278"/>
      <c r="K34" s="272">
        <f t="shared" si="2"/>
        <v>0</v>
      </c>
      <c r="L34" s="372"/>
      <c r="M34" s="273">
        <f t="shared" si="6"/>
        <v>0</v>
      </c>
      <c r="N34" s="3"/>
      <c r="O34" s="281">
        <f t="shared" si="0"/>
        <v>0</v>
      </c>
      <c r="P34" s="368">
        <f t="shared" si="1"/>
        <v>0</v>
      </c>
      <c r="Q34" s="283"/>
      <c r="R34" s="282"/>
      <c r="S34" s="280"/>
      <c r="T34" s="280"/>
      <c r="U34" s="280"/>
      <c r="V34" s="448"/>
    </row>
    <row r="35" spans="1:22" ht="12.75">
      <c r="A35" s="1">
        <v>31</v>
      </c>
      <c r="B35" s="268"/>
      <c r="C35" s="270"/>
      <c r="D35" s="2"/>
      <c r="E35" s="271"/>
      <c r="F35" s="277"/>
      <c r="G35" s="279"/>
      <c r="H35" s="277"/>
      <c r="I35" s="280"/>
      <c r="J35" s="278"/>
      <c r="K35" s="272">
        <f t="shared" si="2"/>
        <v>0</v>
      </c>
      <c r="L35" s="372"/>
      <c r="M35" s="273">
        <f t="shared" si="6"/>
        <v>0</v>
      </c>
      <c r="N35" s="3"/>
      <c r="O35" s="281">
        <f t="shared" si="0"/>
        <v>0</v>
      </c>
      <c r="P35" s="368">
        <f t="shared" si="1"/>
        <v>0</v>
      </c>
      <c r="Q35" s="283"/>
      <c r="R35" s="282"/>
      <c r="S35" s="280"/>
      <c r="T35" s="280"/>
      <c r="U35" s="280"/>
      <c r="V35" s="448"/>
    </row>
    <row r="36" spans="1:22" ht="12.75">
      <c r="A36" s="4">
        <v>32</v>
      </c>
      <c r="B36" s="268"/>
      <c r="C36" s="270"/>
      <c r="D36" s="2"/>
      <c r="E36" s="271"/>
      <c r="F36" s="277"/>
      <c r="G36" s="279"/>
      <c r="H36" s="277"/>
      <c r="I36" s="280"/>
      <c r="J36" s="278"/>
      <c r="K36" s="272">
        <f t="shared" si="2"/>
        <v>0</v>
      </c>
      <c r="L36" s="372"/>
      <c r="M36" s="273">
        <f t="shared" si="6"/>
        <v>0</v>
      </c>
      <c r="N36" s="3"/>
      <c r="O36" s="281">
        <f t="shared" si="0"/>
        <v>0</v>
      </c>
      <c r="P36" s="368">
        <f t="shared" si="1"/>
        <v>0</v>
      </c>
      <c r="Q36" s="283"/>
      <c r="R36" s="282"/>
      <c r="S36" s="280"/>
      <c r="T36" s="280"/>
      <c r="U36" s="280"/>
      <c r="V36" s="448"/>
    </row>
    <row r="37" spans="1:22" ht="12.75">
      <c r="A37" s="1">
        <v>33</v>
      </c>
      <c r="B37" s="268"/>
      <c r="C37" s="270"/>
      <c r="D37" s="2"/>
      <c r="E37" s="271"/>
      <c r="F37" s="277"/>
      <c r="G37" s="279"/>
      <c r="H37" s="277"/>
      <c r="I37" s="280"/>
      <c r="J37" s="278"/>
      <c r="K37" s="272">
        <f t="shared" si="2"/>
        <v>0</v>
      </c>
      <c r="L37" s="372"/>
      <c r="M37" s="273">
        <f t="shared" si="6"/>
        <v>0</v>
      </c>
      <c r="N37" s="3"/>
      <c r="O37" s="281">
        <f t="shared" si="0"/>
        <v>0</v>
      </c>
      <c r="P37" s="368">
        <f t="shared" si="1"/>
        <v>0</v>
      </c>
      <c r="Q37" s="283"/>
      <c r="R37" s="282"/>
      <c r="S37" s="280"/>
      <c r="T37" s="280"/>
      <c r="U37" s="280"/>
      <c r="V37" s="448"/>
    </row>
    <row r="38" spans="2:22" ht="12.75" customHeight="1">
      <c r="B38" s="5"/>
      <c r="C38" s="5"/>
      <c r="D38" s="5"/>
      <c r="H38" s="3"/>
      <c r="I38" s="3"/>
      <c r="J38" s="3"/>
      <c r="K38" s="3"/>
      <c r="L38" s="275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1"/>
      <c r="B39" s="5"/>
      <c r="C39" s="5"/>
      <c r="D39" s="5"/>
      <c r="H39" s="3"/>
      <c r="I39" s="3"/>
      <c r="J39" s="3"/>
      <c r="K39" s="3"/>
      <c r="L39" s="275"/>
      <c r="N39" s="3"/>
      <c r="O39" s="3"/>
      <c r="P39" s="3"/>
      <c r="Q39" s="3"/>
      <c r="R39" s="3"/>
      <c r="S39" s="3"/>
      <c r="T39" s="3"/>
      <c r="U39" s="3"/>
      <c r="V39" s="3"/>
    </row>
    <row r="40" spans="2:22" ht="12.75">
      <c r="B40" s="5"/>
      <c r="C40" s="5"/>
      <c r="D40" s="5"/>
      <c r="H40" s="3"/>
      <c r="I40" s="3"/>
      <c r="J40" s="3"/>
      <c r="K40" s="3"/>
      <c r="L40" s="275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1"/>
      <c r="B41" s="5"/>
      <c r="C41" s="5"/>
      <c r="D41" s="5"/>
      <c r="H41" s="3"/>
      <c r="I41" s="3"/>
      <c r="J41" s="3"/>
      <c r="K41" s="3"/>
      <c r="L41" s="275"/>
      <c r="N41" s="3"/>
      <c r="O41" s="3"/>
      <c r="P41" s="3"/>
      <c r="Q41" s="3"/>
      <c r="R41" s="3"/>
      <c r="S41" s="3"/>
      <c r="T41" s="3"/>
      <c r="U41" s="3"/>
      <c r="V41" s="3"/>
    </row>
    <row r="42" spans="2:22" ht="12.75" customHeight="1">
      <c r="B42" s="5"/>
      <c r="C42" s="5"/>
      <c r="D42" s="5"/>
      <c r="H42" s="3"/>
      <c r="I42" s="3"/>
      <c r="J42" s="3"/>
      <c r="K42" s="3"/>
      <c r="L42" s="275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1"/>
      <c r="B43" s="5"/>
      <c r="C43" s="5"/>
      <c r="D43" s="5"/>
      <c r="H43" s="3"/>
      <c r="I43" s="3"/>
      <c r="J43" s="3"/>
      <c r="K43" s="3"/>
      <c r="L43" s="27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 customHeight="1">
      <c r="B44" s="5"/>
      <c r="C44" s="5"/>
      <c r="D44" s="5"/>
      <c r="H44" s="3"/>
      <c r="I44" s="3"/>
      <c r="J44" s="3"/>
      <c r="K44" s="3"/>
      <c r="L44" s="27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1"/>
      <c r="B45" s="5"/>
      <c r="C45" s="5"/>
      <c r="D45" s="5"/>
      <c r="H45" s="3"/>
      <c r="I45" s="3"/>
      <c r="J45" s="3"/>
      <c r="K45" s="3"/>
      <c r="L45" s="275"/>
      <c r="N45" s="3"/>
      <c r="O45" s="3"/>
      <c r="P45" s="3"/>
      <c r="Q45" s="3"/>
      <c r="R45" s="3"/>
      <c r="S45" s="3"/>
      <c r="T45" s="3"/>
      <c r="U45" s="3"/>
      <c r="V45" s="3"/>
    </row>
    <row r="46" spans="2:22" ht="12.75" customHeight="1">
      <c r="B46" s="5"/>
      <c r="C46" s="5"/>
      <c r="D46" s="5"/>
      <c r="H46" s="3"/>
      <c r="I46" s="3"/>
      <c r="J46" s="3"/>
      <c r="K46" s="3"/>
      <c r="L46" s="27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1"/>
      <c r="B47" s="5"/>
      <c r="C47" s="5"/>
      <c r="D47" s="5"/>
      <c r="H47" s="3"/>
      <c r="I47" s="3"/>
      <c r="J47" s="3"/>
      <c r="K47" s="3"/>
      <c r="L47" s="27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 customHeight="1">
      <c r="B48" s="5"/>
      <c r="C48" s="5"/>
      <c r="D48" s="5"/>
      <c r="H48" s="3"/>
      <c r="I48" s="3"/>
      <c r="J48" s="3"/>
      <c r="K48" s="3"/>
      <c r="L48" s="27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1"/>
      <c r="B49" s="5"/>
      <c r="C49" s="5"/>
      <c r="D49" s="5"/>
      <c r="H49" s="3"/>
      <c r="I49" s="3"/>
      <c r="J49" s="3"/>
      <c r="K49" s="3"/>
      <c r="L49" s="27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5"/>
      <c r="C50" s="5"/>
      <c r="D50" s="5"/>
      <c r="H50" s="3"/>
      <c r="I50" s="3"/>
      <c r="J50" s="3"/>
      <c r="K50" s="3"/>
      <c r="L50" s="275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1"/>
      <c r="B51" s="5"/>
      <c r="C51" s="5"/>
      <c r="D51" s="5"/>
      <c r="H51" s="3"/>
      <c r="I51" s="3"/>
      <c r="J51" s="3"/>
      <c r="K51" s="3"/>
      <c r="L51" s="275"/>
      <c r="N51" s="3"/>
      <c r="O51" s="3"/>
      <c r="P51" s="3"/>
      <c r="Q51" s="3"/>
      <c r="R51" s="3"/>
      <c r="S51" s="3"/>
      <c r="T51" s="3"/>
      <c r="U51" s="3"/>
      <c r="V51" s="3"/>
    </row>
    <row r="52" spans="2:22" ht="12.75">
      <c r="B52" s="5"/>
      <c r="C52" s="5"/>
      <c r="D52" s="5"/>
      <c r="H52" s="3"/>
      <c r="I52" s="3"/>
      <c r="J52" s="3"/>
      <c r="K52" s="3"/>
      <c r="L52" s="275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1"/>
      <c r="B53" s="5"/>
      <c r="C53" s="5"/>
      <c r="D53" s="5"/>
      <c r="H53" s="3"/>
      <c r="I53" s="3"/>
      <c r="J53" s="3"/>
      <c r="K53" s="3"/>
      <c r="L53" s="275"/>
      <c r="N53" s="3"/>
      <c r="O53" s="3"/>
      <c r="P53" s="3"/>
      <c r="Q53" s="3"/>
      <c r="R53" s="3"/>
      <c r="S53" s="3"/>
      <c r="T53" s="3"/>
      <c r="U53" s="3"/>
      <c r="V53" s="3"/>
    </row>
    <row r="54" spans="2:22" ht="12.75">
      <c r="B54" s="5"/>
      <c r="C54" s="5"/>
      <c r="D54" s="5"/>
      <c r="H54" s="3"/>
      <c r="I54" s="3"/>
      <c r="J54" s="3"/>
      <c r="K54" s="3"/>
      <c r="L54" s="275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1"/>
      <c r="B55" s="5"/>
      <c r="C55" s="5"/>
      <c r="D55" s="5"/>
      <c r="H55" s="3"/>
      <c r="I55" s="3"/>
      <c r="J55" s="3"/>
      <c r="K55" s="3"/>
      <c r="L55" s="275"/>
      <c r="N55" s="3"/>
      <c r="O55" s="3"/>
      <c r="P55" s="3"/>
      <c r="Q55" s="3"/>
      <c r="R55" s="3"/>
      <c r="S55" s="3"/>
      <c r="T55" s="3"/>
      <c r="U55" s="3"/>
      <c r="V55" s="3"/>
    </row>
    <row r="56" spans="2:22" ht="12.75">
      <c r="B56" s="5"/>
      <c r="C56" s="5"/>
      <c r="D56" s="5"/>
      <c r="H56" s="3"/>
      <c r="I56" s="3"/>
      <c r="J56" s="3"/>
      <c r="K56" s="3"/>
      <c r="L56" s="275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1"/>
      <c r="B57" s="5"/>
      <c r="C57" s="5"/>
      <c r="D57" s="5"/>
      <c r="H57" s="3"/>
      <c r="I57" s="3"/>
      <c r="J57" s="3"/>
      <c r="K57" s="3"/>
      <c r="L57" s="275"/>
      <c r="N57" s="3"/>
      <c r="O57" s="3"/>
      <c r="P57" s="3"/>
      <c r="Q57" s="3"/>
      <c r="R57" s="3"/>
      <c r="S57" s="3"/>
      <c r="T57" s="3"/>
      <c r="U57" s="3"/>
      <c r="V57" s="3"/>
    </row>
    <row r="58" spans="2:22" ht="12.75">
      <c r="B58" s="5"/>
      <c r="C58" s="5"/>
      <c r="D58" s="5"/>
      <c r="H58" s="3"/>
      <c r="I58" s="3"/>
      <c r="J58" s="3"/>
      <c r="K58" s="3"/>
      <c r="L58" s="275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1"/>
      <c r="B59" s="5"/>
      <c r="C59" s="5"/>
      <c r="D59" s="5"/>
      <c r="H59" s="3"/>
      <c r="I59" s="3"/>
      <c r="J59" s="3"/>
      <c r="K59" s="3"/>
      <c r="L59" s="275"/>
      <c r="N59" s="3"/>
      <c r="O59" s="3"/>
      <c r="P59" s="3"/>
      <c r="Q59" s="3"/>
      <c r="R59" s="3"/>
      <c r="S59" s="3"/>
      <c r="T59" s="3"/>
      <c r="U59" s="3"/>
      <c r="V59" s="3"/>
    </row>
    <row r="60" spans="2:22" ht="12.75">
      <c r="B60" s="5"/>
      <c r="C60" s="5"/>
      <c r="D60" s="5"/>
      <c r="H60" s="3"/>
      <c r="I60" s="3"/>
      <c r="J60" s="3"/>
      <c r="K60" s="3"/>
      <c r="L60" s="275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1"/>
      <c r="B61" s="5"/>
      <c r="C61" s="5"/>
      <c r="D61" s="5"/>
      <c r="H61" s="3"/>
      <c r="I61" s="3"/>
      <c r="J61" s="3"/>
      <c r="K61" s="3"/>
      <c r="L61" s="275"/>
      <c r="N61" s="3"/>
      <c r="O61" s="3"/>
      <c r="P61" s="3"/>
      <c r="Q61" s="3"/>
      <c r="R61" s="3"/>
      <c r="S61" s="3"/>
      <c r="T61" s="3"/>
      <c r="U61" s="3"/>
      <c r="V61" s="3"/>
    </row>
    <row r="62" spans="2:22" ht="12.75">
      <c r="B62" s="5"/>
      <c r="C62" s="5"/>
      <c r="D62" s="5"/>
      <c r="H62" s="3"/>
      <c r="I62" s="3"/>
      <c r="J62" s="3"/>
      <c r="K62" s="3"/>
      <c r="L62" s="275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1"/>
      <c r="B63" s="5"/>
      <c r="C63" s="5"/>
      <c r="D63" s="5"/>
      <c r="H63" s="3"/>
      <c r="I63" s="3"/>
      <c r="J63" s="3"/>
      <c r="K63" s="3"/>
      <c r="L63" s="275"/>
      <c r="N63" s="3"/>
      <c r="O63" s="3"/>
      <c r="P63" s="3"/>
      <c r="Q63" s="3"/>
      <c r="R63" s="3"/>
      <c r="S63" s="3"/>
      <c r="T63" s="3"/>
      <c r="U63" s="3"/>
      <c r="V63" s="3"/>
    </row>
    <row r="64" spans="2:22" ht="12.75">
      <c r="B64" s="5"/>
      <c r="C64" s="5"/>
      <c r="D64" s="5"/>
      <c r="H64" s="3"/>
      <c r="I64" s="3"/>
      <c r="J64" s="3"/>
      <c r="K64" s="3"/>
      <c r="L64" s="275"/>
      <c r="N64" s="3"/>
      <c r="O64" s="3"/>
      <c r="P64" s="3"/>
      <c r="Q64" s="3"/>
      <c r="R64" s="3"/>
      <c r="S64" s="3"/>
      <c r="T64" s="3"/>
      <c r="U64" s="3"/>
      <c r="V64" s="3"/>
    </row>
    <row r="65" spans="1:22" ht="12.75">
      <c r="A65" s="1"/>
      <c r="B65" s="5"/>
      <c r="C65" s="5"/>
      <c r="D65" s="5"/>
      <c r="H65" s="3"/>
      <c r="I65" s="3"/>
      <c r="J65" s="3"/>
      <c r="K65" s="3"/>
      <c r="L65" s="275"/>
      <c r="N65" s="3"/>
      <c r="O65" s="3"/>
      <c r="P65" s="3"/>
      <c r="Q65" s="3"/>
      <c r="R65" s="3"/>
      <c r="S65" s="3"/>
      <c r="T65" s="3"/>
      <c r="U65" s="3"/>
      <c r="V65" s="3"/>
    </row>
    <row r="66" spans="2:22" ht="12.75">
      <c r="B66" s="5"/>
      <c r="C66" s="5"/>
      <c r="D66" s="5"/>
      <c r="H66" s="3"/>
      <c r="I66" s="3"/>
      <c r="J66" s="3"/>
      <c r="K66" s="3"/>
      <c r="L66" s="275"/>
      <c r="N66" s="3"/>
      <c r="O66" s="3"/>
      <c r="P66" s="3"/>
      <c r="Q66" s="3"/>
      <c r="R66" s="3"/>
      <c r="S66" s="3"/>
      <c r="T66" s="3"/>
      <c r="U66" s="3"/>
      <c r="V66" s="3"/>
    </row>
    <row r="67" spans="1:22" ht="12.75">
      <c r="A67" s="1"/>
      <c r="B67" s="5"/>
      <c r="C67" s="5"/>
      <c r="D67" s="5"/>
      <c r="H67" s="3"/>
      <c r="I67" s="3"/>
      <c r="J67" s="3"/>
      <c r="K67" s="3"/>
      <c r="L67" s="275"/>
      <c r="N67" s="3"/>
      <c r="O67" s="3"/>
      <c r="P67" s="3"/>
      <c r="Q67" s="3"/>
      <c r="R67" s="3"/>
      <c r="S67" s="3"/>
      <c r="T67" s="3"/>
      <c r="U67" s="3"/>
      <c r="V67" s="3"/>
    </row>
    <row r="68" spans="2:22" ht="12.75">
      <c r="B68" s="5"/>
      <c r="C68" s="5"/>
      <c r="D68" s="5"/>
      <c r="H68" s="3"/>
      <c r="I68" s="3"/>
      <c r="J68" s="3"/>
      <c r="K68" s="3"/>
      <c r="L68" s="275"/>
      <c r="N68" s="3"/>
      <c r="O68" s="3"/>
      <c r="P68" s="3"/>
      <c r="Q68" s="3"/>
      <c r="R68" s="3"/>
      <c r="S68" s="3"/>
      <c r="T68" s="3"/>
      <c r="U68" s="3"/>
      <c r="V68" s="3"/>
    </row>
    <row r="69" spans="1:22" ht="12.75">
      <c r="A69" s="1"/>
      <c r="B69" s="5"/>
      <c r="C69" s="5"/>
      <c r="D69" s="5"/>
      <c r="H69" s="3"/>
      <c r="I69" s="3"/>
      <c r="J69" s="3"/>
      <c r="K69" s="3"/>
      <c r="L69" s="275"/>
      <c r="N69" s="3"/>
      <c r="O69" s="3"/>
      <c r="P69" s="3"/>
      <c r="Q69" s="3"/>
      <c r="R69" s="3"/>
      <c r="S69" s="3"/>
      <c r="T69" s="3"/>
      <c r="U69" s="3"/>
      <c r="V69" s="3"/>
    </row>
    <row r="70" spans="2:22" ht="12.75">
      <c r="B70" s="5"/>
      <c r="C70" s="5"/>
      <c r="D70" s="5"/>
      <c r="H70" s="3"/>
      <c r="I70" s="3"/>
      <c r="J70" s="3"/>
      <c r="K70" s="3"/>
      <c r="L70" s="275"/>
      <c r="N70" s="3"/>
      <c r="O70" s="3"/>
      <c r="P70" s="3"/>
      <c r="Q70" s="3"/>
      <c r="R70" s="3"/>
      <c r="S70" s="3"/>
      <c r="T70" s="3"/>
      <c r="U70" s="3"/>
      <c r="V70" s="3"/>
    </row>
    <row r="71" spans="1:22" ht="12.75">
      <c r="A71" s="1"/>
      <c r="B71" s="5"/>
      <c r="C71" s="5"/>
      <c r="D71" s="5"/>
      <c r="H71" s="3"/>
      <c r="I71" s="3"/>
      <c r="J71" s="3"/>
      <c r="K71" s="3"/>
      <c r="L71" s="275"/>
      <c r="N71" s="3"/>
      <c r="O71" s="3"/>
      <c r="P71" s="3"/>
      <c r="Q71" s="3"/>
      <c r="R71" s="3"/>
      <c r="S71" s="3"/>
      <c r="T71" s="3"/>
      <c r="U71" s="3"/>
      <c r="V71" s="3"/>
    </row>
    <row r="72" spans="2:22" ht="12.75">
      <c r="B72" s="5"/>
      <c r="C72" s="5"/>
      <c r="D72" s="5"/>
      <c r="H72" s="3"/>
      <c r="I72" s="3"/>
      <c r="J72" s="3"/>
      <c r="K72" s="3"/>
      <c r="L72" s="275"/>
      <c r="N72" s="3"/>
      <c r="O72" s="3"/>
      <c r="P72" s="3"/>
      <c r="Q72" s="3"/>
      <c r="R72" s="3"/>
      <c r="S72" s="3"/>
      <c r="T72" s="3"/>
      <c r="U72" s="3"/>
      <c r="V72" s="3"/>
    </row>
    <row r="73" spans="1:22" ht="12.75">
      <c r="A73" s="1"/>
      <c r="B73" s="5"/>
      <c r="C73" s="5"/>
      <c r="D73" s="5"/>
      <c r="H73" s="3"/>
      <c r="I73" s="3"/>
      <c r="J73" s="3"/>
      <c r="K73" s="3"/>
      <c r="L73" s="275"/>
      <c r="N73" s="3"/>
      <c r="O73" s="3"/>
      <c r="P73" s="3"/>
      <c r="Q73" s="3"/>
      <c r="R73" s="3"/>
      <c r="S73" s="3"/>
      <c r="T73" s="3"/>
      <c r="U73" s="3"/>
      <c r="V73" s="3"/>
    </row>
    <row r="74" spans="2:22" ht="12.75">
      <c r="B74" s="5"/>
      <c r="C74" s="5"/>
      <c r="D74" s="5"/>
      <c r="H74" s="3"/>
      <c r="I74" s="3"/>
      <c r="J74" s="3"/>
      <c r="K74" s="3"/>
      <c r="L74" s="275"/>
      <c r="N74" s="3"/>
      <c r="O74" s="3"/>
      <c r="P74" s="3"/>
      <c r="Q74" s="3"/>
      <c r="R74" s="3"/>
      <c r="S74" s="3"/>
      <c r="T74" s="3"/>
      <c r="U74" s="3"/>
      <c r="V74" s="3"/>
    </row>
    <row r="75" spans="1:22" ht="12.75">
      <c r="A75" s="1"/>
      <c r="B75" s="5"/>
      <c r="C75" s="5"/>
      <c r="D75" s="5"/>
      <c r="H75" s="3"/>
      <c r="I75" s="3"/>
      <c r="J75" s="3"/>
      <c r="K75" s="3"/>
      <c r="L75" s="275"/>
      <c r="N75" s="3"/>
      <c r="O75" s="3"/>
      <c r="P75" s="3"/>
      <c r="Q75" s="3"/>
      <c r="R75" s="3"/>
      <c r="S75" s="3"/>
      <c r="T75" s="3"/>
      <c r="U75" s="3"/>
      <c r="V75" s="3"/>
    </row>
    <row r="76" spans="2:22" ht="12.75">
      <c r="B76" s="5"/>
      <c r="C76" s="5"/>
      <c r="D76" s="5"/>
      <c r="H76" s="3"/>
      <c r="I76" s="3"/>
      <c r="J76" s="3"/>
      <c r="K76" s="3"/>
      <c r="L76" s="275"/>
      <c r="N76" s="3"/>
      <c r="O76" s="3"/>
      <c r="P76" s="3"/>
      <c r="Q76" s="3"/>
      <c r="R76" s="3"/>
      <c r="S76" s="3"/>
      <c r="T76" s="3"/>
      <c r="U76" s="3"/>
      <c r="V76" s="3"/>
    </row>
    <row r="77" spans="1:22" ht="12.75">
      <c r="A77" s="1"/>
      <c r="B77" s="5"/>
      <c r="C77" s="5"/>
      <c r="D77" s="5"/>
      <c r="H77" s="3"/>
      <c r="I77" s="3"/>
      <c r="J77" s="3"/>
      <c r="K77" s="3"/>
      <c r="L77" s="275"/>
      <c r="N77" s="3"/>
      <c r="O77" s="3"/>
      <c r="P77" s="3"/>
      <c r="Q77" s="3"/>
      <c r="R77" s="3"/>
      <c r="S77" s="3"/>
      <c r="T77" s="3"/>
      <c r="U77" s="3"/>
      <c r="V77" s="3"/>
    </row>
    <row r="78" spans="2:22" ht="12.75">
      <c r="B78" s="5"/>
      <c r="C78" s="5"/>
      <c r="D78" s="5"/>
      <c r="H78" s="3"/>
      <c r="I78" s="3"/>
      <c r="J78" s="3"/>
      <c r="K78" s="3"/>
      <c r="L78" s="275"/>
      <c r="N78" s="3"/>
      <c r="O78" s="3"/>
      <c r="P78" s="3"/>
      <c r="Q78" s="3"/>
      <c r="R78" s="3"/>
      <c r="S78" s="3"/>
      <c r="T78" s="3"/>
      <c r="U78" s="3"/>
      <c r="V78" s="3"/>
    </row>
    <row r="79" spans="1:22" ht="12.75">
      <c r="A79" s="1"/>
      <c r="B79" s="5"/>
      <c r="C79" s="5"/>
      <c r="D79" s="5"/>
      <c r="H79" s="3"/>
      <c r="I79" s="3"/>
      <c r="J79" s="3"/>
      <c r="K79" s="3"/>
      <c r="L79" s="275"/>
      <c r="N79" s="3"/>
      <c r="O79" s="3"/>
      <c r="P79" s="3"/>
      <c r="Q79" s="3"/>
      <c r="R79" s="3"/>
      <c r="S79" s="3"/>
      <c r="T79" s="3"/>
      <c r="U79" s="3"/>
      <c r="V79" s="3"/>
    </row>
    <row r="80" spans="2:22" ht="12.75">
      <c r="B80" s="5"/>
      <c r="C80" s="5"/>
      <c r="D80" s="5"/>
      <c r="H80" s="3"/>
      <c r="I80" s="3"/>
      <c r="J80" s="3"/>
      <c r="K80" s="3"/>
      <c r="L80" s="275"/>
      <c r="N80" s="3"/>
      <c r="O80" s="3"/>
      <c r="P80" s="3"/>
      <c r="Q80" s="3"/>
      <c r="R80" s="3"/>
      <c r="S80" s="3"/>
      <c r="T80" s="3"/>
      <c r="U80" s="3"/>
      <c r="V80" s="3"/>
    </row>
    <row r="81" spans="1:22" ht="12.75">
      <c r="A81" s="1"/>
      <c r="B81" s="5"/>
      <c r="C81" s="5"/>
      <c r="D81" s="5"/>
      <c r="H81" s="3"/>
      <c r="I81" s="3"/>
      <c r="J81" s="3"/>
      <c r="K81" s="3"/>
      <c r="L81" s="275"/>
      <c r="N81" s="3"/>
      <c r="O81" s="3"/>
      <c r="P81" s="3"/>
      <c r="Q81" s="3"/>
      <c r="R81" s="3"/>
      <c r="S81" s="3"/>
      <c r="T81" s="3"/>
      <c r="U81" s="3"/>
      <c r="V81" s="3"/>
    </row>
    <row r="82" spans="2:22" ht="12.75">
      <c r="B82" s="5"/>
      <c r="C82" s="5"/>
      <c r="D82" s="5"/>
      <c r="H82" s="3"/>
      <c r="I82" s="3"/>
      <c r="J82" s="3"/>
      <c r="K82" s="3"/>
      <c r="L82" s="275"/>
      <c r="N82" s="3"/>
      <c r="O82" s="3"/>
      <c r="P82" s="3"/>
      <c r="Q82" s="3"/>
      <c r="R82" s="3"/>
      <c r="S82" s="3"/>
      <c r="T82" s="3"/>
      <c r="U82" s="3"/>
      <c r="V82" s="3"/>
    </row>
    <row r="83" spans="1:22" ht="12.75">
      <c r="A83" s="1"/>
      <c r="B83" s="5"/>
      <c r="C83" s="5"/>
      <c r="D83" s="5"/>
      <c r="H83" s="3"/>
      <c r="I83" s="3"/>
      <c r="J83" s="3"/>
      <c r="K83" s="3"/>
      <c r="L83" s="275"/>
      <c r="N83" s="3"/>
      <c r="O83" s="3"/>
      <c r="P83" s="3"/>
      <c r="Q83" s="3"/>
      <c r="R83" s="3"/>
      <c r="S83" s="3"/>
      <c r="T83" s="3"/>
      <c r="U83" s="3"/>
      <c r="V83" s="3"/>
    </row>
    <row r="84" spans="2:22" ht="12.75">
      <c r="B84" s="5"/>
      <c r="C84" s="5"/>
      <c r="D84" s="5"/>
      <c r="H84" s="3"/>
      <c r="I84" s="3"/>
      <c r="J84" s="3"/>
      <c r="K84" s="3"/>
      <c r="L84" s="275"/>
      <c r="N84" s="3"/>
      <c r="O84" s="3"/>
      <c r="P84" s="3"/>
      <c r="Q84" s="3"/>
      <c r="R84" s="3"/>
      <c r="S84" s="3"/>
      <c r="T84" s="3"/>
      <c r="U84" s="3"/>
      <c r="V84" s="3"/>
    </row>
    <row r="85" spans="1:22" ht="12.75">
      <c r="A85" s="1"/>
      <c r="B85" s="5"/>
      <c r="C85" s="5"/>
      <c r="D85" s="5"/>
      <c r="H85" s="3"/>
      <c r="I85" s="3"/>
      <c r="J85" s="3"/>
      <c r="K85" s="3"/>
      <c r="L85" s="275"/>
      <c r="N85" s="3"/>
      <c r="O85" s="3"/>
      <c r="P85" s="3"/>
      <c r="Q85" s="3"/>
      <c r="R85" s="3"/>
      <c r="S85" s="3"/>
      <c r="T85" s="3"/>
      <c r="U85" s="3"/>
      <c r="V85" s="3"/>
    </row>
    <row r="86" spans="2:22" ht="12.75">
      <c r="B86" s="5"/>
      <c r="C86" s="5"/>
      <c r="D86" s="5"/>
      <c r="H86" s="3"/>
      <c r="I86" s="3"/>
      <c r="J86" s="3"/>
      <c r="K86" s="3"/>
      <c r="L86" s="275"/>
      <c r="N86" s="3"/>
      <c r="O86" s="3"/>
      <c r="P86" s="3"/>
      <c r="Q86" s="3"/>
      <c r="R86" s="3"/>
      <c r="S86" s="3"/>
      <c r="T86" s="3"/>
      <c r="U86" s="3"/>
      <c r="V86" s="3"/>
    </row>
    <row r="87" spans="1:22" ht="12.75">
      <c r="A87" s="1"/>
      <c r="B87" s="5"/>
      <c r="C87" s="5"/>
      <c r="D87" s="5"/>
      <c r="H87" s="3"/>
      <c r="I87" s="3"/>
      <c r="J87" s="3"/>
      <c r="K87" s="3"/>
      <c r="L87" s="275"/>
      <c r="N87" s="3"/>
      <c r="O87" s="3"/>
      <c r="P87" s="3"/>
      <c r="Q87" s="3"/>
      <c r="R87" s="3"/>
      <c r="S87" s="3"/>
      <c r="T87" s="3"/>
      <c r="U87" s="3"/>
      <c r="V87" s="3"/>
    </row>
    <row r="88" spans="2:22" ht="12.75">
      <c r="B88" s="5"/>
      <c r="C88" s="5"/>
      <c r="D88" s="5"/>
      <c r="H88" s="3"/>
      <c r="I88" s="3"/>
      <c r="J88" s="3"/>
      <c r="K88" s="3"/>
      <c r="L88" s="275"/>
      <c r="N88" s="3"/>
      <c r="O88" s="3"/>
      <c r="P88" s="3"/>
      <c r="Q88" s="3"/>
      <c r="R88" s="3"/>
      <c r="S88" s="3"/>
      <c r="T88" s="3"/>
      <c r="U88" s="3"/>
      <c r="V88" s="3"/>
    </row>
    <row r="89" spans="1:22" ht="12.75">
      <c r="A89" s="1"/>
      <c r="B89" s="5"/>
      <c r="C89" s="5"/>
      <c r="D89" s="5"/>
      <c r="H89" s="3"/>
      <c r="I89" s="3"/>
      <c r="J89" s="3"/>
      <c r="K89" s="3"/>
      <c r="L89" s="275"/>
      <c r="N89" s="3"/>
      <c r="O89" s="3"/>
      <c r="P89" s="3"/>
      <c r="Q89" s="3"/>
      <c r="R89" s="3"/>
      <c r="S89" s="3"/>
      <c r="T89" s="3"/>
      <c r="U89" s="3"/>
      <c r="V89" s="3"/>
    </row>
    <row r="90" spans="2:22" ht="12.75">
      <c r="B90" s="5"/>
      <c r="C90" s="5"/>
      <c r="D90" s="5"/>
      <c r="H90" s="3"/>
      <c r="I90" s="3"/>
      <c r="J90" s="3"/>
      <c r="K90" s="3"/>
      <c r="L90" s="275"/>
      <c r="N90" s="3"/>
      <c r="O90" s="3"/>
      <c r="P90" s="3"/>
      <c r="Q90" s="3"/>
      <c r="R90" s="3"/>
      <c r="S90" s="3"/>
      <c r="T90" s="3"/>
      <c r="U90" s="3"/>
      <c r="V90" s="3"/>
    </row>
    <row r="91" spans="1:22" ht="12.75">
      <c r="A91" s="1"/>
      <c r="B91" s="5"/>
      <c r="C91" s="5"/>
      <c r="D91" s="5"/>
      <c r="H91" s="3"/>
      <c r="I91" s="3"/>
      <c r="J91" s="3"/>
      <c r="K91" s="3"/>
      <c r="L91" s="275"/>
      <c r="N91" s="3"/>
      <c r="O91" s="3"/>
      <c r="P91" s="3"/>
      <c r="Q91" s="3"/>
      <c r="R91" s="3"/>
      <c r="S91" s="3"/>
      <c r="T91" s="3"/>
      <c r="U91" s="3"/>
      <c r="V91" s="3"/>
    </row>
    <row r="92" spans="2:22" ht="12.75">
      <c r="B92" s="5"/>
      <c r="C92" s="5"/>
      <c r="D92" s="5"/>
      <c r="H92" s="3"/>
      <c r="I92" s="3"/>
      <c r="J92" s="3"/>
      <c r="K92" s="3"/>
      <c r="L92" s="275"/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1"/>
      <c r="B93" s="5"/>
      <c r="C93" s="5"/>
      <c r="D93" s="5"/>
      <c r="H93" s="3"/>
      <c r="I93" s="3"/>
      <c r="J93" s="3"/>
      <c r="K93" s="3"/>
      <c r="L93" s="275"/>
      <c r="N93" s="3"/>
      <c r="O93" s="3"/>
      <c r="P93" s="3"/>
      <c r="Q93" s="3"/>
      <c r="R93" s="3"/>
      <c r="S93" s="3"/>
      <c r="T93" s="3"/>
      <c r="U93" s="3"/>
      <c r="V93" s="3"/>
    </row>
    <row r="94" spans="2:22" ht="12.75">
      <c r="B94" s="5"/>
      <c r="C94" s="5"/>
      <c r="D94" s="5"/>
      <c r="H94" s="3"/>
      <c r="I94" s="3"/>
      <c r="J94" s="3"/>
      <c r="K94" s="3"/>
      <c r="L94" s="275"/>
      <c r="N94" s="3"/>
      <c r="O94" s="3"/>
      <c r="P94" s="3"/>
      <c r="Q94" s="3"/>
      <c r="R94" s="3"/>
      <c r="S94" s="3"/>
      <c r="T94" s="3"/>
      <c r="U94" s="3"/>
      <c r="V94" s="3"/>
    </row>
    <row r="95" spans="1:22" ht="12.75">
      <c r="A95" s="1"/>
      <c r="B95" s="5"/>
      <c r="C95" s="5"/>
      <c r="D95" s="5"/>
      <c r="H95" s="3"/>
      <c r="I95" s="3"/>
      <c r="J95" s="3"/>
      <c r="K95" s="3"/>
      <c r="L95" s="275"/>
      <c r="N95" s="3"/>
      <c r="O95" s="3"/>
      <c r="P95" s="3"/>
      <c r="Q95" s="3"/>
      <c r="R95" s="3"/>
      <c r="S95" s="3"/>
      <c r="T95" s="3"/>
      <c r="U95" s="3"/>
      <c r="V95" s="3"/>
    </row>
    <row r="96" spans="2:22" ht="12.75">
      <c r="B96" s="5"/>
      <c r="C96" s="5"/>
      <c r="D96" s="5"/>
      <c r="H96" s="3"/>
      <c r="I96" s="3"/>
      <c r="J96" s="3"/>
      <c r="K96" s="3"/>
      <c r="L96" s="275"/>
      <c r="N96" s="3"/>
      <c r="O96" s="3"/>
      <c r="P96" s="3"/>
      <c r="Q96" s="3"/>
      <c r="R96" s="3"/>
      <c r="S96" s="3"/>
      <c r="T96" s="3"/>
      <c r="U96" s="3"/>
      <c r="V96" s="3"/>
    </row>
    <row r="97" spans="1:22" ht="12.75">
      <c r="A97" s="1"/>
      <c r="B97" s="5"/>
      <c r="C97" s="5"/>
      <c r="D97" s="5"/>
      <c r="H97" s="3"/>
      <c r="I97" s="3"/>
      <c r="J97" s="3"/>
      <c r="K97" s="3"/>
      <c r="L97" s="275"/>
      <c r="N97" s="3"/>
      <c r="O97" s="3"/>
      <c r="P97" s="3"/>
      <c r="Q97" s="3"/>
      <c r="R97" s="3"/>
      <c r="S97" s="3"/>
      <c r="T97" s="3"/>
      <c r="U97" s="3"/>
      <c r="V97" s="3"/>
    </row>
    <row r="98" spans="2:22" ht="12.75">
      <c r="B98" s="5"/>
      <c r="C98" s="5"/>
      <c r="D98" s="5"/>
      <c r="H98" s="3"/>
      <c r="I98" s="3"/>
      <c r="J98" s="3"/>
      <c r="K98" s="3"/>
      <c r="L98" s="275"/>
      <c r="N98" s="3"/>
      <c r="O98" s="3"/>
      <c r="P98" s="3"/>
      <c r="Q98" s="3"/>
      <c r="R98" s="3"/>
      <c r="S98" s="3"/>
      <c r="T98" s="3"/>
      <c r="U98" s="3"/>
      <c r="V98" s="3"/>
    </row>
    <row r="99" spans="1:22" ht="12.75">
      <c r="A99" s="1"/>
      <c r="B99" s="5"/>
      <c r="C99" s="5"/>
      <c r="D99" s="5"/>
      <c r="H99" s="3"/>
      <c r="I99" s="3"/>
      <c r="J99" s="3"/>
      <c r="K99" s="3"/>
      <c r="L99" s="275"/>
      <c r="N99" s="3"/>
      <c r="O99" s="3"/>
      <c r="P99" s="3"/>
      <c r="Q99" s="3"/>
      <c r="R99" s="3"/>
      <c r="S99" s="3"/>
      <c r="T99" s="3"/>
      <c r="U99" s="3"/>
      <c r="V99" s="3"/>
    </row>
    <row r="100" spans="2:22" ht="12.75">
      <c r="B100" s="5"/>
      <c r="C100" s="5"/>
      <c r="D100" s="5"/>
      <c r="H100" s="3"/>
      <c r="I100" s="3"/>
      <c r="J100" s="3"/>
      <c r="K100" s="3"/>
      <c r="L100" s="275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>
      <c r="A101" s="1"/>
      <c r="B101" s="5"/>
      <c r="C101" s="5"/>
      <c r="D101" s="5"/>
      <c r="H101" s="3"/>
      <c r="I101" s="3"/>
      <c r="J101" s="3"/>
      <c r="K101" s="3"/>
      <c r="L101" s="275"/>
      <c r="N101" s="3"/>
      <c r="O101" s="3"/>
      <c r="P101" s="3"/>
      <c r="Q101" s="3"/>
      <c r="R101" s="3"/>
      <c r="S101" s="3"/>
      <c r="T101" s="3"/>
      <c r="U101" s="3"/>
      <c r="V101" s="3"/>
    </row>
    <row r="102" spans="2:22" ht="12.75">
      <c r="B102" s="5"/>
      <c r="C102" s="5"/>
      <c r="D102" s="5"/>
      <c r="H102" s="3"/>
      <c r="I102" s="3"/>
      <c r="J102" s="3"/>
      <c r="K102" s="3"/>
      <c r="L102" s="275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1"/>
      <c r="B103" s="5"/>
      <c r="C103" s="5"/>
      <c r="D103" s="5"/>
      <c r="H103" s="3"/>
      <c r="I103" s="3"/>
      <c r="J103" s="3"/>
      <c r="K103" s="3"/>
      <c r="L103" s="275"/>
      <c r="N103" s="3"/>
      <c r="O103" s="3"/>
      <c r="P103" s="3"/>
      <c r="Q103" s="3"/>
      <c r="R103" s="3"/>
      <c r="S103" s="3"/>
      <c r="T103" s="3"/>
      <c r="U103" s="3"/>
      <c r="V103" s="3"/>
    </row>
    <row r="104" spans="2:22" ht="12.75">
      <c r="B104" s="5"/>
      <c r="C104" s="5"/>
      <c r="D104" s="5"/>
      <c r="H104" s="3"/>
      <c r="I104" s="3"/>
      <c r="J104" s="3"/>
      <c r="K104" s="3"/>
      <c r="L104" s="275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1"/>
      <c r="B105" s="5"/>
      <c r="C105" s="5"/>
      <c r="D105" s="5"/>
      <c r="H105" s="3"/>
      <c r="I105" s="3"/>
      <c r="J105" s="3"/>
      <c r="K105" s="3"/>
      <c r="L105" s="275"/>
      <c r="N105" s="3"/>
      <c r="O105" s="3"/>
      <c r="P105" s="3"/>
      <c r="Q105" s="3"/>
      <c r="R105" s="3"/>
      <c r="S105" s="3"/>
      <c r="T105" s="3"/>
      <c r="U105" s="3"/>
      <c r="V105" s="3"/>
    </row>
    <row r="106" spans="2:22" ht="12.75">
      <c r="B106" s="5"/>
      <c r="C106" s="5"/>
      <c r="D106" s="5"/>
      <c r="H106" s="3"/>
      <c r="I106" s="3"/>
      <c r="J106" s="3"/>
      <c r="K106" s="3"/>
      <c r="L106" s="275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>
      <c r="A107" s="1"/>
      <c r="B107" s="5"/>
      <c r="C107" s="5"/>
      <c r="D107" s="5"/>
      <c r="H107" s="3"/>
      <c r="I107" s="3"/>
      <c r="J107" s="3"/>
      <c r="K107" s="3"/>
      <c r="L107" s="275"/>
      <c r="N107" s="3"/>
      <c r="O107" s="3"/>
      <c r="P107" s="3"/>
      <c r="Q107" s="3"/>
      <c r="R107" s="3"/>
      <c r="S107" s="3"/>
      <c r="T107" s="3"/>
      <c r="U107" s="3"/>
      <c r="V107" s="3"/>
    </row>
    <row r="108" spans="2:22" ht="12.75">
      <c r="B108" s="5"/>
      <c r="C108" s="5"/>
      <c r="D108" s="5"/>
      <c r="H108" s="3"/>
      <c r="I108" s="3"/>
      <c r="J108" s="3"/>
      <c r="K108" s="3"/>
      <c r="L108" s="275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>
      <c r="A109" s="1"/>
      <c r="B109" s="5"/>
      <c r="C109" s="5"/>
      <c r="D109" s="5"/>
      <c r="H109" s="3"/>
      <c r="I109" s="3"/>
      <c r="J109" s="3"/>
      <c r="K109" s="3"/>
      <c r="L109" s="275"/>
      <c r="N109" s="3"/>
      <c r="O109" s="3"/>
      <c r="P109" s="3"/>
      <c r="Q109" s="3"/>
      <c r="R109" s="3"/>
      <c r="S109" s="3"/>
      <c r="T109" s="3"/>
      <c r="U109" s="3"/>
      <c r="V109" s="3"/>
    </row>
    <row r="110" spans="2:22" ht="12.75">
      <c r="B110" s="5"/>
      <c r="C110" s="5"/>
      <c r="D110" s="5"/>
      <c r="H110" s="3"/>
      <c r="I110" s="3"/>
      <c r="J110" s="3"/>
      <c r="K110" s="3"/>
      <c r="L110" s="275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>
      <c r="A111" s="1"/>
      <c r="B111" s="5"/>
      <c r="C111" s="5"/>
      <c r="D111" s="5"/>
      <c r="H111" s="3"/>
      <c r="I111" s="3"/>
      <c r="J111" s="3"/>
      <c r="K111" s="3"/>
      <c r="L111" s="275"/>
      <c r="N111" s="3"/>
      <c r="O111" s="3"/>
      <c r="P111" s="3"/>
      <c r="Q111" s="3"/>
      <c r="R111" s="3"/>
      <c r="S111" s="3"/>
      <c r="T111" s="3"/>
      <c r="U111" s="3"/>
      <c r="V111" s="3"/>
    </row>
    <row r="112" spans="2:22" ht="12.75">
      <c r="B112" s="5"/>
      <c r="C112" s="5"/>
      <c r="D112" s="5"/>
      <c r="H112" s="3"/>
      <c r="I112" s="3"/>
      <c r="J112" s="3"/>
      <c r="K112" s="3"/>
      <c r="L112" s="275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>
      <c r="A113" s="1"/>
      <c r="B113" s="5"/>
      <c r="C113" s="5"/>
      <c r="D113" s="5"/>
      <c r="H113" s="3"/>
      <c r="I113" s="3"/>
      <c r="J113" s="3"/>
      <c r="K113" s="3"/>
      <c r="L113" s="275"/>
      <c r="N113" s="3"/>
      <c r="O113" s="3"/>
      <c r="P113" s="3"/>
      <c r="Q113" s="3"/>
      <c r="R113" s="3"/>
      <c r="S113" s="3"/>
      <c r="T113" s="3"/>
      <c r="U113" s="3"/>
      <c r="V113" s="3"/>
    </row>
    <row r="114" spans="2:22" ht="12.75">
      <c r="B114" s="5"/>
      <c r="C114" s="5"/>
      <c r="D114" s="5"/>
      <c r="H114" s="3"/>
      <c r="I114" s="3"/>
      <c r="J114" s="3"/>
      <c r="K114" s="3"/>
      <c r="L114" s="275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>
      <c r="A115" s="1"/>
      <c r="B115" s="5"/>
      <c r="C115" s="5"/>
      <c r="D115" s="5"/>
      <c r="H115" s="3"/>
      <c r="I115" s="3"/>
      <c r="J115" s="3"/>
      <c r="K115" s="3"/>
      <c r="L115" s="275"/>
      <c r="N115" s="3"/>
      <c r="O115" s="3"/>
      <c r="P115" s="3"/>
      <c r="Q115" s="3"/>
      <c r="R115" s="3"/>
      <c r="S115" s="3"/>
      <c r="T115" s="3"/>
      <c r="U115" s="3"/>
      <c r="V115" s="3"/>
    </row>
    <row r="116" spans="2:22" ht="12.75">
      <c r="B116" s="5"/>
      <c r="C116" s="5"/>
      <c r="D116" s="5"/>
      <c r="H116" s="3"/>
      <c r="I116" s="3"/>
      <c r="J116" s="3"/>
      <c r="K116" s="3"/>
      <c r="L116" s="275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>
      <c r="A117" s="1"/>
      <c r="B117" s="5"/>
      <c r="C117" s="5"/>
      <c r="D117" s="5"/>
      <c r="H117" s="3"/>
      <c r="I117" s="3"/>
      <c r="J117" s="3"/>
      <c r="K117" s="3"/>
      <c r="L117" s="275"/>
      <c r="N117" s="3"/>
      <c r="O117" s="3"/>
      <c r="P117" s="3"/>
      <c r="Q117" s="3"/>
      <c r="R117" s="3"/>
      <c r="S117" s="3"/>
      <c r="T117" s="3"/>
      <c r="U117" s="3"/>
      <c r="V117" s="3"/>
    </row>
    <row r="118" spans="2:22" ht="12.75">
      <c r="B118" s="5"/>
      <c r="C118" s="5"/>
      <c r="D118" s="5"/>
      <c r="H118" s="3"/>
      <c r="I118" s="3"/>
      <c r="J118" s="3"/>
      <c r="K118" s="3"/>
      <c r="L118" s="275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>
      <c r="A119" s="1"/>
      <c r="B119" s="5"/>
      <c r="C119" s="5"/>
      <c r="D119" s="5"/>
      <c r="H119" s="3"/>
      <c r="I119" s="3"/>
      <c r="J119" s="3"/>
      <c r="K119" s="3"/>
      <c r="L119" s="275"/>
      <c r="N119" s="3"/>
      <c r="O119" s="3"/>
      <c r="P119" s="3"/>
      <c r="Q119" s="3"/>
      <c r="R119" s="3"/>
      <c r="S119" s="3"/>
      <c r="T119" s="3"/>
      <c r="U119" s="3"/>
      <c r="V119" s="3"/>
    </row>
    <row r="120" spans="2:22" ht="12.75">
      <c r="B120" s="5"/>
      <c r="C120" s="5"/>
      <c r="D120" s="5"/>
      <c r="H120" s="3"/>
      <c r="I120" s="3"/>
      <c r="J120" s="3"/>
      <c r="K120" s="3"/>
      <c r="L120" s="275"/>
      <c r="N120" s="3"/>
      <c r="O120" s="3"/>
      <c r="P120" s="3"/>
      <c r="Q120" s="3"/>
      <c r="R120" s="3"/>
      <c r="S120" s="3"/>
      <c r="T120" s="3"/>
      <c r="U120" s="3"/>
      <c r="V120" s="3"/>
    </row>
    <row r="121" spans="2:22" ht="12.75">
      <c r="B121" s="5"/>
      <c r="C121" s="5"/>
      <c r="D121" s="5"/>
      <c r="H121" s="3"/>
      <c r="I121" s="3"/>
      <c r="J121" s="3"/>
      <c r="K121" s="3"/>
      <c r="L121" s="275"/>
      <c r="N121" s="3"/>
      <c r="O121" s="3"/>
      <c r="P121" s="3"/>
      <c r="Q121" s="3"/>
      <c r="R121" s="3"/>
      <c r="S121" s="3"/>
      <c r="T121" s="3"/>
      <c r="U121" s="3"/>
      <c r="V121" s="3"/>
    </row>
    <row r="122" spans="2:22" ht="12.75">
      <c r="B122" s="5"/>
      <c r="C122" s="5"/>
      <c r="D122" s="5"/>
      <c r="H122" s="3"/>
      <c r="I122" s="3"/>
      <c r="J122" s="3"/>
      <c r="K122" s="3"/>
      <c r="L122" s="275"/>
      <c r="N122" s="3"/>
      <c r="O122" s="3"/>
      <c r="P122" s="3"/>
      <c r="Q122" s="3"/>
      <c r="R122" s="3"/>
      <c r="S122" s="3"/>
      <c r="T122" s="3"/>
      <c r="U122" s="3"/>
      <c r="V122" s="3"/>
    </row>
    <row r="123" spans="2:22" ht="12.75">
      <c r="B123" s="5"/>
      <c r="C123" s="5"/>
      <c r="D123" s="5"/>
      <c r="H123" s="3"/>
      <c r="I123" s="3"/>
      <c r="J123" s="3"/>
      <c r="K123" s="3"/>
      <c r="L123" s="275"/>
      <c r="N123" s="3"/>
      <c r="O123" s="3"/>
      <c r="P123" s="3"/>
      <c r="Q123" s="3"/>
      <c r="R123" s="3"/>
      <c r="S123" s="3"/>
      <c r="T123" s="3"/>
      <c r="U123" s="3"/>
      <c r="V123" s="3"/>
    </row>
    <row r="124" spans="2:22" ht="12.75">
      <c r="B124" s="5"/>
      <c r="C124" s="5"/>
      <c r="D124" s="5"/>
      <c r="H124" s="3"/>
      <c r="I124" s="3"/>
      <c r="J124" s="3"/>
      <c r="K124" s="3"/>
      <c r="L124" s="275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2.75">
      <c r="B125" s="5"/>
      <c r="C125" s="5"/>
      <c r="D125" s="5"/>
      <c r="H125" s="3"/>
      <c r="I125" s="3"/>
      <c r="J125" s="3"/>
      <c r="K125" s="3"/>
      <c r="L125" s="275"/>
      <c r="N125" s="3"/>
      <c r="O125" s="3"/>
      <c r="P125" s="3"/>
      <c r="Q125" s="3"/>
      <c r="R125" s="3"/>
      <c r="S125" s="3"/>
      <c r="T125" s="3"/>
      <c r="U125" s="3"/>
      <c r="V125" s="3"/>
    </row>
    <row r="126" spans="2:22" ht="12.75">
      <c r="B126" s="5"/>
      <c r="C126" s="5"/>
      <c r="D126" s="5"/>
      <c r="H126" s="3"/>
      <c r="I126" s="3"/>
      <c r="J126" s="3"/>
      <c r="K126" s="3"/>
      <c r="L126" s="275"/>
      <c r="N126" s="3"/>
      <c r="O126" s="3"/>
      <c r="P126" s="3"/>
      <c r="Q126" s="3"/>
      <c r="R126" s="3"/>
      <c r="S126" s="3"/>
      <c r="T126" s="3"/>
      <c r="U126" s="3"/>
      <c r="V126" s="3"/>
    </row>
    <row r="127" spans="2:22" ht="12.75">
      <c r="B127" s="5"/>
      <c r="C127" s="5"/>
      <c r="D127" s="5"/>
      <c r="H127" s="3"/>
      <c r="I127" s="3"/>
      <c r="J127" s="3"/>
      <c r="K127" s="3"/>
      <c r="L127" s="275"/>
      <c r="N127" s="3"/>
      <c r="O127" s="3"/>
      <c r="P127" s="3"/>
      <c r="Q127" s="3"/>
      <c r="R127" s="3"/>
      <c r="S127" s="3"/>
      <c r="T127" s="3"/>
      <c r="U127" s="3"/>
      <c r="V127" s="3"/>
    </row>
    <row r="128" spans="2:22" ht="12.75">
      <c r="B128" s="5"/>
      <c r="C128" s="5"/>
      <c r="D128" s="5"/>
      <c r="H128" s="3"/>
      <c r="I128" s="3"/>
      <c r="J128" s="3"/>
      <c r="K128" s="3"/>
      <c r="L128" s="275"/>
      <c r="N128" s="3"/>
      <c r="O128" s="3"/>
      <c r="P128" s="3"/>
      <c r="Q128" s="3"/>
      <c r="R128" s="3"/>
      <c r="S128" s="3"/>
      <c r="T128" s="3"/>
      <c r="U128" s="3"/>
      <c r="V128" s="3"/>
    </row>
    <row r="129" spans="2:22" ht="12.75">
      <c r="B129" s="5"/>
      <c r="C129" s="5"/>
      <c r="D129" s="5"/>
      <c r="H129" s="3"/>
      <c r="I129" s="3"/>
      <c r="J129" s="3"/>
      <c r="K129" s="3"/>
      <c r="L129" s="275"/>
      <c r="N129" s="3"/>
      <c r="O129" s="3"/>
      <c r="P129" s="3"/>
      <c r="Q129" s="3"/>
      <c r="R129" s="3"/>
      <c r="S129" s="3"/>
      <c r="T129" s="3"/>
      <c r="U129" s="3"/>
      <c r="V129" s="3"/>
    </row>
    <row r="130" spans="2:22" ht="12.75">
      <c r="B130" s="5"/>
      <c r="C130" s="5"/>
      <c r="D130" s="5"/>
      <c r="H130" s="3"/>
      <c r="I130" s="3"/>
      <c r="J130" s="3"/>
      <c r="K130" s="3"/>
      <c r="L130" s="275"/>
      <c r="N130" s="3"/>
      <c r="O130" s="3"/>
      <c r="P130" s="3"/>
      <c r="Q130" s="3"/>
      <c r="R130" s="3"/>
      <c r="S130" s="3"/>
      <c r="T130" s="3"/>
      <c r="U130" s="3"/>
      <c r="V130" s="3"/>
    </row>
    <row r="131" spans="2:22" ht="12.75">
      <c r="B131" s="5"/>
      <c r="C131" s="5"/>
      <c r="D131" s="5"/>
      <c r="H131" s="3"/>
      <c r="I131" s="3"/>
      <c r="J131" s="3"/>
      <c r="K131" s="3"/>
      <c r="L131" s="275"/>
      <c r="N131" s="3"/>
      <c r="O131" s="3"/>
      <c r="P131" s="3"/>
      <c r="Q131" s="3"/>
      <c r="R131" s="3"/>
      <c r="S131" s="3"/>
      <c r="T131" s="3"/>
      <c r="U131" s="3"/>
      <c r="V131" s="3"/>
    </row>
    <row r="132" spans="2:22" ht="12.75">
      <c r="B132" s="5"/>
      <c r="C132" s="5"/>
      <c r="D132" s="5"/>
      <c r="H132" s="3"/>
      <c r="I132" s="3"/>
      <c r="J132" s="3"/>
      <c r="K132" s="3"/>
      <c r="L132" s="275"/>
      <c r="N132" s="3"/>
      <c r="O132" s="3"/>
      <c r="P132" s="3"/>
      <c r="Q132" s="3"/>
      <c r="R132" s="3"/>
      <c r="S132" s="3"/>
      <c r="T132" s="3"/>
      <c r="U132" s="3"/>
      <c r="V132" s="3"/>
    </row>
    <row r="133" spans="2:22" ht="12.75">
      <c r="B133" s="5"/>
      <c r="C133" s="5"/>
      <c r="D133" s="5"/>
      <c r="H133" s="3"/>
      <c r="I133" s="3"/>
      <c r="J133" s="3"/>
      <c r="K133" s="3"/>
      <c r="L133" s="275"/>
      <c r="N133" s="3"/>
      <c r="O133" s="3"/>
      <c r="P133" s="3"/>
      <c r="Q133" s="3"/>
      <c r="R133" s="3"/>
      <c r="S133" s="3"/>
      <c r="T133" s="3"/>
      <c r="U133" s="3"/>
      <c r="V133" s="3"/>
    </row>
    <row r="134" spans="2:22" ht="12.75">
      <c r="B134" s="5"/>
      <c r="C134" s="5"/>
      <c r="D134" s="5"/>
      <c r="H134" s="3"/>
      <c r="I134" s="3"/>
      <c r="J134" s="3"/>
      <c r="K134" s="3"/>
      <c r="L134" s="275"/>
      <c r="N134" s="3"/>
      <c r="O134" s="3"/>
      <c r="P134" s="3"/>
      <c r="Q134" s="3"/>
      <c r="R134" s="3"/>
      <c r="S134" s="3"/>
      <c r="T134" s="3"/>
      <c r="U134" s="3"/>
      <c r="V134" s="3"/>
    </row>
    <row r="135" spans="2:22" ht="12.75">
      <c r="B135" s="5"/>
      <c r="C135" s="5"/>
      <c r="D135" s="5"/>
      <c r="H135" s="3"/>
      <c r="I135" s="3"/>
      <c r="J135" s="3"/>
      <c r="K135" s="3"/>
      <c r="L135" s="275"/>
      <c r="N135" s="3"/>
      <c r="O135" s="3"/>
      <c r="P135" s="3"/>
      <c r="Q135" s="3"/>
      <c r="R135" s="3"/>
      <c r="S135" s="3"/>
      <c r="T135" s="3"/>
      <c r="U135" s="3"/>
      <c r="V135" s="3"/>
    </row>
    <row r="136" spans="2:22" ht="12.75">
      <c r="B136" s="5"/>
      <c r="C136" s="5"/>
      <c r="D136" s="5"/>
      <c r="H136" s="3"/>
      <c r="I136" s="3"/>
      <c r="J136" s="3"/>
      <c r="K136" s="3"/>
      <c r="L136" s="275"/>
      <c r="N136" s="3"/>
      <c r="O136" s="3"/>
      <c r="P136" s="3"/>
      <c r="Q136" s="3"/>
      <c r="R136" s="3"/>
      <c r="S136" s="3"/>
      <c r="T136" s="3"/>
      <c r="U136" s="3"/>
      <c r="V136" s="3"/>
    </row>
    <row r="137" spans="2:22" ht="12.75">
      <c r="B137" s="5"/>
      <c r="C137" s="5"/>
      <c r="D137" s="5"/>
      <c r="H137" s="3"/>
      <c r="I137" s="3"/>
      <c r="J137" s="3"/>
      <c r="K137" s="3"/>
      <c r="L137" s="275"/>
      <c r="N137" s="3"/>
      <c r="O137" s="3"/>
      <c r="P137" s="3"/>
      <c r="Q137" s="3"/>
      <c r="R137" s="3"/>
      <c r="S137" s="3"/>
      <c r="T137" s="3"/>
      <c r="U137" s="3"/>
      <c r="V137" s="3"/>
    </row>
    <row r="138" spans="2:22" ht="12.75">
      <c r="B138" s="5"/>
      <c r="C138" s="5"/>
      <c r="D138" s="5"/>
      <c r="H138" s="3"/>
      <c r="I138" s="3"/>
      <c r="J138" s="3"/>
      <c r="K138" s="3"/>
      <c r="L138" s="275"/>
      <c r="N138" s="3"/>
      <c r="O138" s="3"/>
      <c r="P138" s="3"/>
      <c r="Q138" s="3"/>
      <c r="R138" s="3"/>
      <c r="S138" s="3"/>
      <c r="T138" s="3"/>
      <c r="U138" s="3"/>
      <c r="V138" s="3"/>
    </row>
    <row r="139" spans="2:22" ht="12.75">
      <c r="B139" s="5"/>
      <c r="C139" s="5"/>
      <c r="D139" s="5"/>
      <c r="H139" s="3"/>
      <c r="I139" s="3"/>
      <c r="J139" s="3"/>
      <c r="K139" s="3"/>
      <c r="L139" s="275"/>
      <c r="N139" s="3"/>
      <c r="O139" s="3"/>
      <c r="P139" s="3"/>
      <c r="Q139" s="3"/>
      <c r="R139" s="3"/>
      <c r="S139" s="3"/>
      <c r="T139" s="3"/>
      <c r="U139" s="3"/>
      <c r="V139" s="3"/>
    </row>
    <row r="140" spans="2:22" ht="12.75">
      <c r="B140" s="5"/>
      <c r="C140" s="5"/>
      <c r="D140" s="5"/>
      <c r="H140" s="3"/>
      <c r="I140" s="3"/>
      <c r="J140" s="3"/>
      <c r="K140" s="3"/>
      <c r="L140" s="275"/>
      <c r="N140" s="3"/>
      <c r="O140" s="3"/>
      <c r="P140" s="3"/>
      <c r="Q140" s="3"/>
      <c r="R140" s="3"/>
      <c r="S140" s="3"/>
      <c r="T140" s="3"/>
      <c r="U140" s="3"/>
      <c r="V140" s="3"/>
    </row>
    <row r="141" spans="2:22" ht="12.75">
      <c r="B141" s="5"/>
      <c r="C141" s="5"/>
      <c r="D141" s="5"/>
      <c r="H141" s="3"/>
      <c r="I141" s="3"/>
      <c r="J141" s="3"/>
      <c r="K141" s="3"/>
      <c r="L141" s="275"/>
      <c r="N141" s="3"/>
      <c r="O141" s="3"/>
      <c r="P141" s="3"/>
      <c r="Q141" s="3"/>
      <c r="R141" s="3"/>
      <c r="S141" s="3"/>
      <c r="T141" s="3"/>
      <c r="U141" s="3"/>
      <c r="V141" s="3"/>
    </row>
    <row r="142" spans="2:22" ht="12.75">
      <c r="B142" s="5"/>
      <c r="C142" s="5"/>
      <c r="D142" s="5"/>
      <c r="H142" s="3"/>
      <c r="I142" s="3"/>
      <c r="J142" s="3"/>
      <c r="K142" s="3"/>
      <c r="L142" s="275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2.75">
      <c r="B143" s="5"/>
      <c r="C143" s="5"/>
      <c r="D143" s="5"/>
      <c r="H143" s="3"/>
      <c r="I143" s="3"/>
      <c r="J143" s="3"/>
      <c r="K143" s="3"/>
      <c r="L143" s="275"/>
      <c r="N143" s="3"/>
      <c r="O143" s="3"/>
      <c r="P143" s="3"/>
      <c r="Q143" s="3"/>
      <c r="R143" s="3"/>
      <c r="S143" s="3"/>
      <c r="T143" s="3"/>
      <c r="U143" s="3"/>
      <c r="V143" s="3"/>
    </row>
    <row r="144" spans="2:22" ht="12.75">
      <c r="B144" s="5"/>
      <c r="C144" s="5"/>
      <c r="D144" s="5"/>
      <c r="H144" s="3"/>
      <c r="I144" s="3"/>
      <c r="J144" s="3"/>
      <c r="K144" s="3"/>
      <c r="L144" s="275"/>
      <c r="N144" s="3"/>
      <c r="O144" s="3"/>
      <c r="P144" s="3"/>
      <c r="Q144" s="3"/>
      <c r="R144" s="3"/>
      <c r="S144" s="3"/>
      <c r="T144" s="3"/>
      <c r="U144" s="3"/>
      <c r="V144" s="3"/>
    </row>
    <row r="145" spans="2:22" ht="12.75">
      <c r="B145" s="5"/>
      <c r="C145" s="5"/>
      <c r="D145" s="5"/>
      <c r="H145" s="3"/>
      <c r="I145" s="3"/>
      <c r="J145" s="3"/>
      <c r="K145" s="3"/>
      <c r="L145" s="275"/>
      <c r="N145" s="3"/>
      <c r="O145" s="3"/>
      <c r="P145" s="3"/>
      <c r="Q145" s="3"/>
      <c r="R145" s="3"/>
      <c r="S145" s="3"/>
      <c r="T145" s="3"/>
      <c r="U145" s="3"/>
      <c r="V145" s="3"/>
    </row>
    <row r="146" spans="2:22" ht="12.75">
      <c r="B146" s="5"/>
      <c r="C146" s="5"/>
      <c r="D146" s="5"/>
      <c r="H146" s="3"/>
      <c r="I146" s="3"/>
      <c r="J146" s="3"/>
      <c r="K146" s="3"/>
      <c r="L146" s="275"/>
      <c r="N146" s="3"/>
      <c r="O146" s="3"/>
      <c r="P146" s="3"/>
      <c r="Q146" s="3"/>
      <c r="R146" s="3"/>
      <c r="S146" s="3"/>
      <c r="T146" s="3"/>
      <c r="U146" s="3"/>
      <c r="V146" s="3"/>
    </row>
    <row r="147" spans="2:22" ht="12.75">
      <c r="B147" s="5"/>
      <c r="C147" s="5"/>
      <c r="D147" s="5"/>
      <c r="H147" s="3"/>
      <c r="I147" s="3"/>
      <c r="J147" s="3"/>
      <c r="K147" s="3"/>
      <c r="L147" s="275"/>
      <c r="N147" s="3"/>
      <c r="O147" s="3"/>
      <c r="P147" s="3"/>
      <c r="Q147" s="3"/>
      <c r="R147" s="3"/>
      <c r="S147" s="3"/>
      <c r="T147" s="3"/>
      <c r="U147" s="3"/>
      <c r="V147" s="3"/>
    </row>
    <row r="148" spans="2:22" ht="12.75">
      <c r="B148" s="5"/>
      <c r="C148" s="5"/>
      <c r="D148" s="5"/>
      <c r="H148" s="3"/>
      <c r="I148" s="3"/>
      <c r="J148" s="3"/>
      <c r="K148" s="3"/>
      <c r="L148" s="275"/>
      <c r="N148" s="3"/>
      <c r="O148" s="3"/>
      <c r="P148" s="3"/>
      <c r="Q148" s="3"/>
      <c r="R148" s="3"/>
      <c r="S148" s="3"/>
      <c r="T148" s="3"/>
      <c r="U148" s="3"/>
      <c r="V148" s="3"/>
    </row>
    <row r="149" spans="2:22" ht="12.75">
      <c r="B149" s="5"/>
      <c r="C149" s="5"/>
      <c r="D149" s="5"/>
      <c r="H149" s="3"/>
      <c r="I149" s="3"/>
      <c r="J149" s="3"/>
      <c r="K149" s="3"/>
      <c r="L149" s="275"/>
      <c r="N149" s="3"/>
      <c r="O149" s="3"/>
      <c r="P149" s="3"/>
      <c r="Q149" s="3"/>
      <c r="R149" s="3"/>
      <c r="S149" s="3"/>
      <c r="T149" s="3"/>
      <c r="U149" s="3"/>
      <c r="V149" s="3"/>
    </row>
    <row r="150" spans="2:22" ht="12.75">
      <c r="B150" s="5"/>
      <c r="C150" s="5"/>
      <c r="D150" s="5"/>
      <c r="H150" s="3"/>
      <c r="I150" s="3"/>
      <c r="J150" s="3"/>
      <c r="K150" s="3"/>
      <c r="L150" s="275"/>
      <c r="N150" s="3"/>
      <c r="O150" s="3"/>
      <c r="P150" s="3"/>
      <c r="Q150" s="3"/>
      <c r="R150" s="3"/>
      <c r="S150" s="3"/>
      <c r="T150" s="3"/>
      <c r="U150" s="3"/>
      <c r="V150" s="3"/>
    </row>
    <row r="151" spans="2:22" ht="12.75">
      <c r="B151" s="5"/>
      <c r="C151" s="5"/>
      <c r="D151" s="5"/>
      <c r="H151" s="3"/>
      <c r="I151" s="3"/>
      <c r="J151" s="3"/>
      <c r="K151" s="3"/>
      <c r="L151" s="275"/>
      <c r="N151" s="3"/>
      <c r="O151" s="3"/>
      <c r="P151" s="3"/>
      <c r="Q151" s="3"/>
      <c r="R151" s="3"/>
      <c r="S151" s="3"/>
      <c r="T151" s="3"/>
      <c r="U151" s="3"/>
      <c r="V151" s="3"/>
    </row>
    <row r="152" spans="2:22" ht="12.75">
      <c r="B152" s="5"/>
      <c r="C152" s="5"/>
      <c r="D152" s="5"/>
      <c r="H152" s="3"/>
      <c r="I152" s="3"/>
      <c r="J152" s="3"/>
      <c r="K152" s="3"/>
      <c r="L152" s="275"/>
      <c r="N152" s="3"/>
      <c r="O152" s="3"/>
      <c r="P152" s="3"/>
      <c r="Q152" s="3"/>
      <c r="R152" s="3"/>
      <c r="S152" s="3"/>
      <c r="T152" s="3"/>
      <c r="U152" s="3"/>
      <c r="V152" s="3"/>
    </row>
    <row r="153" spans="2:22" ht="12.75">
      <c r="B153" s="5"/>
      <c r="C153" s="5"/>
      <c r="D153" s="5"/>
      <c r="H153" s="3"/>
      <c r="I153" s="3"/>
      <c r="J153" s="3"/>
      <c r="K153" s="3"/>
      <c r="L153" s="275"/>
      <c r="N153" s="3"/>
      <c r="O153" s="3"/>
      <c r="P153" s="3"/>
      <c r="Q153" s="3"/>
      <c r="R153" s="3"/>
      <c r="S153" s="3"/>
      <c r="T153" s="3"/>
      <c r="U153" s="3"/>
      <c r="V153" s="3"/>
    </row>
    <row r="154" spans="2:22" ht="12.75">
      <c r="B154" s="5"/>
      <c r="C154" s="5"/>
      <c r="D154" s="5"/>
      <c r="H154" s="3"/>
      <c r="I154" s="3"/>
      <c r="J154" s="3"/>
      <c r="K154" s="3"/>
      <c r="L154" s="275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2.75">
      <c r="B155" s="5"/>
      <c r="C155" s="5"/>
      <c r="D155" s="5"/>
      <c r="H155" s="3"/>
      <c r="I155" s="3"/>
      <c r="J155" s="3"/>
      <c r="K155" s="3"/>
      <c r="L155" s="275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2.75">
      <c r="B156" s="5"/>
      <c r="C156" s="5"/>
      <c r="D156" s="5"/>
      <c r="H156" s="3"/>
      <c r="I156" s="3"/>
      <c r="J156" s="3"/>
      <c r="K156" s="3"/>
      <c r="L156" s="275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2.75">
      <c r="B157" s="5"/>
      <c r="C157" s="5"/>
      <c r="D157" s="5"/>
      <c r="H157" s="3"/>
      <c r="I157" s="3"/>
      <c r="J157" s="3"/>
      <c r="K157" s="3"/>
      <c r="L157" s="275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2.75">
      <c r="B158" s="5"/>
      <c r="C158" s="5"/>
      <c r="D158" s="5"/>
      <c r="H158" s="3"/>
      <c r="I158" s="3"/>
      <c r="J158" s="3"/>
      <c r="K158" s="3"/>
      <c r="L158" s="275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2.75">
      <c r="B159" s="5"/>
      <c r="C159" s="5"/>
      <c r="D159" s="5"/>
      <c r="H159" s="3"/>
      <c r="I159" s="3"/>
      <c r="J159" s="3"/>
      <c r="K159" s="3"/>
      <c r="L159" s="275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2.75">
      <c r="B160" s="5"/>
      <c r="C160" s="5"/>
      <c r="D160" s="5"/>
      <c r="H160" s="3"/>
      <c r="I160" s="3"/>
      <c r="J160" s="3"/>
      <c r="K160" s="3"/>
      <c r="L160" s="275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2.75">
      <c r="B161" s="5"/>
      <c r="C161" s="5"/>
      <c r="D161" s="5"/>
      <c r="H161" s="3"/>
      <c r="I161" s="3"/>
      <c r="J161" s="3"/>
      <c r="K161" s="3"/>
      <c r="L161" s="275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2.75">
      <c r="B162" s="5"/>
      <c r="C162" s="5"/>
      <c r="D162" s="5"/>
      <c r="H162" s="3"/>
      <c r="I162" s="3"/>
      <c r="J162" s="3"/>
      <c r="K162" s="3"/>
      <c r="L162" s="275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2.75">
      <c r="B163" s="5"/>
      <c r="C163" s="5"/>
      <c r="D163" s="5"/>
      <c r="H163" s="3"/>
      <c r="I163" s="3"/>
      <c r="J163" s="3"/>
      <c r="K163" s="3"/>
      <c r="L163" s="275"/>
      <c r="N163" s="3"/>
      <c r="O163" s="3"/>
      <c r="P163" s="3"/>
      <c r="Q163" s="3"/>
      <c r="R163" s="3"/>
      <c r="S163" s="3"/>
      <c r="T163" s="3"/>
      <c r="U163" s="3"/>
      <c r="V163" s="3"/>
    </row>
    <row r="164" spans="2:22" ht="12.75">
      <c r="B164" s="5"/>
      <c r="C164" s="5"/>
      <c r="D164" s="5"/>
      <c r="H164" s="3"/>
      <c r="I164" s="3"/>
      <c r="J164" s="3"/>
      <c r="K164" s="3"/>
      <c r="L164" s="275"/>
      <c r="N164" s="3"/>
      <c r="O164" s="3"/>
      <c r="P164" s="3"/>
      <c r="Q164" s="3"/>
      <c r="R164" s="3"/>
      <c r="S164" s="3"/>
      <c r="T164" s="3"/>
      <c r="U164" s="3"/>
      <c r="V164" s="3"/>
    </row>
    <row r="165" spans="2:22" ht="12.75">
      <c r="B165" s="5"/>
      <c r="C165" s="5"/>
      <c r="D165" s="5"/>
      <c r="H165" s="3"/>
      <c r="I165" s="3"/>
      <c r="J165" s="3"/>
      <c r="K165" s="3"/>
      <c r="L165" s="275"/>
      <c r="N165" s="3"/>
      <c r="O165" s="3"/>
      <c r="P165" s="3"/>
      <c r="Q165" s="3"/>
      <c r="R165" s="3"/>
      <c r="S165" s="3"/>
      <c r="T165" s="3"/>
      <c r="U165" s="3"/>
      <c r="V165" s="3"/>
    </row>
    <row r="166" spans="2:22" ht="12.75">
      <c r="B166" s="5"/>
      <c r="C166" s="5"/>
      <c r="D166" s="5"/>
      <c r="H166" s="3"/>
      <c r="I166" s="3"/>
      <c r="J166" s="3"/>
      <c r="K166" s="3"/>
      <c r="L166" s="275"/>
      <c r="N166" s="3"/>
      <c r="O166" s="3"/>
      <c r="P166" s="3"/>
      <c r="Q166" s="3"/>
      <c r="R166" s="3"/>
      <c r="S166" s="3"/>
      <c r="T166" s="3"/>
      <c r="U166" s="3"/>
      <c r="V166" s="3"/>
    </row>
    <row r="167" spans="2:22" ht="12.75">
      <c r="B167" s="5"/>
      <c r="C167" s="5"/>
      <c r="D167" s="5"/>
      <c r="H167" s="3"/>
      <c r="I167" s="3"/>
      <c r="J167" s="3"/>
      <c r="K167" s="3"/>
      <c r="L167" s="275"/>
      <c r="N167" s="3"/>
      <c r="O167" s="3"/>
      <c r="P167" s="3"/>
      <c r="Q167" s="3"/>
      <c r="R167" s="3"/>
      <c r="S167" s="3"/>
      <c r="T167" s="3"/>
      <c r="U167" s="3"/>
      <c r="V167" s="3"/>
    </row>
    <row r="168" spans="2:22" ht="12.75">
      <c r="B168" s="5"/>
      <c r="C168" s="5"/>
      <c r="D168" s="5"/>
      <c r="H168" s="3"/>
      <c r="I168" s="3"/>
      <c r="J168" s="3"/>
      <c r="K168" s="3"/>
      <c r="L168" s="275"/>
      <c r="N168" s="3"/>
      <c r="O168" s="3"/>
      <c r="P168" s="3"/>
      <c r="Q168" s="3"/>
      <c r="R168" s="3"/>
      <c r="S168" s="3"/>
      <c r="T168" s="3"/>
      <c r="U168" s="3"/>
      <c r="V168" s="3"/>
    </row>
    <row r="169" spans="2:22" ht="12.75">
      <c r="B169" s="5"/>
      <c r="C169" s="5"/>
      <c r="D169" s="5"/>
      <c r="H169" s="3"/>
      <c r="I169" s="3"/>
      <c r="J169" s="3"/>
      <c r="K169" s="3"/>
      <c r="L169" s="275"/>
      <c r="N169" s="3"/>
      <c r="O169" s="3"/>
      <c r="P169" s="3"/>
      <c r="Q169" s="3"/>
      <c r="R169" s="3"/>
      <c r="S169" s="3"/>
      <c r="T169" s="3"/>
      <c r="U169" s="3"/>
      <c r="V169" s="3"/>
    </row>
    <row r="170" spans="2:22" ht="12.75">
      <c r="B170" s="5"/>
      <c r="C170" s="5"/>
      <c r="D170" s="5"/>
      <c r="H170" s="3"/>
      <c r="I170" s="3"/>
      <c r="J170" s="3"/>
      <c r="K170" s="3"/>
      <c r="L170" s="275"/>
      <c r="N170" s="3"/>
      <c r="O170" s="3"/>
      <c r="P170" s="3"/>
      <c r="Q170" s="3"/>
      <c r="R170" s="3"/>
      <c r="S170" s="3"/>
      <c r="T170" s="3"/>
      <c r="U170" s="3"/>
      <c r="V170" s="3"/>
    </row>
    <row r="171" spans="2:22" ht="12.75">
      <c r="B171" s="5"/>
      <c r="C171" s="5"/>
      <c r="D171" s="5"/>
      <c r="H171" s="3"/>
      <c r="I171" s="3"/>
      <c r="J171" s="3"/>
      <c r="K171" s="3"/>
      <c r="L171" s="275"/>
      <c r="N171" s="3"/>
      <c r="O171" s="3"/>
      <c r="P171" s="3"/>
      <c r="Q171" s="3"/>
      <c r="R171" s="3"/>
      <c r="S171" s="3"/>
      <c r="T171" s="3"/>
      <c r="U171" s="3"/>
      <c r="V171" s="3"/>
    </row>
    <row r="172" spans="2:22" ht="12.75">
      <c r="B172" s="5"/>
      <c r="C172" s="5"/>
      <c r="D172" s="5"/>
      <c r="H172" s="3"/>
      <c r="I172" s="3"/>
      <c r="J172" s="3"/>
      <c r="K172" s="3"/>
      <c r="L172" s="275"/>
      <c r="N172" s="3"/>
      <c r="O172" s="3"/>
      <c r="P172" s="3"/>
      <c r="Q172" s="3"/>
      <c r="R172" s="3"/>
      <c r="S172" s="3"/>
      <c r="T172" s="3"/>
      <c r="U172" s="3"/>
      <c r="V172" s="3"/>
    </row>
    <row r="173" spans="2:22" ht="12.75">
      <c r="B173" s="5"/>
      <c r="C173" s="5"/>
      <c r="D173" s="5"/>
      <c r="H173" s="3"/>
      <c r="I173" s="3"/>
      <c r="J173" s="3"/>
      <c r="K173" s="3"/>
      <c r="L173" s="275"/>
      <c r="N173" s="3"/>
      <c r="O173" s="3"/>
      <c r="P173" s="3"/>
      <c r="Q173" s="3"/>
      <c r="R173" s="3"/>
      <c r="S173" s="3"/>
      <c r="T173" s="3"/>
      <c r="U173" s="3"/>
      <c r="V173" s="3"/>
    </row>
    <row r="174" spans="2:22" ht="12.75">
      <c r="B174" s="5"/>
      <c r="C174" s="5"/>
      <c r="D174" s="5"/>
      <c r="H174" s="3"/>
      <c r="I174" s="3"/>
      <c r="J174" s="3"/>
      <c r="K174" s="3"/>
      <c r="L174" s="275"/>
      <c r="N174" s="3"/>
      <c r="O174" s="3"/>
      <c r="P174" s="3"/>
      <c r="Q174" s="3"/>
      <c r="R174" s="3"/>
      <c r="S174" s="3"/>
      <c r="T174" s="3"/>
      <c r="U174" s="3"/>
      <c r="V174" s="3"/>
    </row>
    <row r="175" spans="2:22" ht="12.75">
      <c r="B175" s="5"/>
      <c r="C175" s="5"/>
      <c r="D175" s="5"/>
      <c r="H175" s="3"/>
      <c r="I175" s="3"/>
      <c r="J175" s="3"/>
      <c r="K175" s="3"/>
      <c r="L175" s="275"/>
      <c r="N175" s="3"/>
      <c r="O175" s="3"/>
      <c r="P175" s="3"/>
      <c r="Q175" s="3"/>
      <c r="R175" s="3"/>
      <c r="S175" s="3"/>
      <c r="T175" s="3"/>
      <c r="U175" s="3"/>
      <c r="V175" s="3"/>
    </row>
    <row r="176" spans="2:22" ht="12.75">
      <c r="B176" s="5"/>
      <c r="C176" s="5"/>
      <c r="D176" s="5"/>
      <c r="H176" s="3"/>
      <c r="I176" s="3"/>
      <c r="J176" s="3"/>
      <c r="K176" s="3"/>
      <c r="L176" s="275"/>
      <c r="N176" s="3"/>
      <c r="O176" s="3"/>
      <c r="P176" s="3"/>
      <c r="Q176" s="3"/>
      <c r="R176" s="3"/>
      <c r="S176" s="3"/>
      <c r="T176" s="3"/>
      <c r="U176" s="3"/>
      <c r="V176" s="3"/>
    </row>
    <row r="177" spans="2:22" ht="12.75">
      <c r="B177" s="5"/>
      <c r="C177" s="5"/>
      <c r="D177" s="5"/>
      <c r="H177" s="3"/>
      <c r="I177" s="3"/>
      <c r="J177" s="3"/>
      <c r="K177" s="3"/>
      <c r="L177" s="275"/>
      <c r="N177" s="3"/>
      <c r="O177" s="3"/>
      <c r="P177" s="3"/>
      <c r="Q177" s="3"/>
      <c r="R177" s="3"/>
      <c r="S177" s="3"/>
      <c r="T177" s="3"/>
      <c r="U177" s="3"/>
      <c r="V177" s="3"/>
    </row>
    <row r="178" spans="2:22" ht="12.75">
      <c r="B178" s="5"/>
      <c r="C178" s="5"/>
      <c r="D178" s="5"/>
      <c r="H178" s="3"/>
      <c r="I178" s="3"/>
      <c r="J178" s="3"/>
      <c r="K178" s="3"/>
      <c r="L178" s="275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12.75">
      <c r="B179" s="5"/>
      <c r="C179" s="5"/>
      <c r="D179" s="5"/>
      <c r="H179" s="3"/>
      <c r="I179" s="3"/>
      <c r="J179" s="3"/>
      <c r="K179" s="3"/>
      <c r="L179" s="275"/>
      <c r="N179" s="3"/>
      <c r="O179" s="3"/>
      <c r="P179" s="3"/>
      <c r="Q179" s="3"/>
      <c r="R179" s="3"/>
      <c r="S179" s="3"/>
      <c r="T179" s="3"/>
      <c r="U179" s="3"/>
      <c r="V179" s="3"/>
    </row>
    <row r="180" spans="2:22" ht="12.75">
      <c r="B180" s="5"/>
      <c r="C180" s="5"/>
      <c r="D180" s="5"/>
      <c r="H180" s="3"/>
      <c r="I180" s="3"/>
      <c r="J180" s="3"/>
      <c r="K180" s="3"/>
      <c r="L180" s="275"/>
      <c r="N180" s="3"/>
      <c r="O180" s="3"/>
      <c r="P180" s="3"/>
      <c r="Q180" s="3"/>
      <c r="R180" s="3"/>
      <c r="S180" s="3"/>
      <c r="T180" s="3"/>
      <c r="U180" s="3"/>
      <c r="V180" s="3"/>
    </row>
    <row r="181" spans="2:22" ht="12.75">
      <c r="B181" s="5"/>
      <c r="C181" s="5"/>
      <c r="D181" s="5"/>
      <c r="H181" s="3"/>
      <c r="I181" s="3"/>
      <c r="J181" s="3"/>
      <c r="K181" s="3"/>
      <c r="L181" s="275"/>
      <c r="N181" s="3"/>
      <c r="O181" s="3"/>
      <c r="P181" s="3"/>
      <c r="Q181" s="3"/>
      <c r="R181" s="3"/>
      <c r="S181" s="3"/>
      <c r="T181" s="3"/>
      <c r="U181" s="3"/>
      <c r="V181" s="3"/>
    </row>
    <row r="182" spans="2:22" ht="12.75">
      <c r="B182" s="5"/>
      <c r="C182" s="5"/>
      <c r="D182" s="5"/>
      <c r="H182" s="3"/>
      <c r="I182" s="3"/>
      <c r="J182" s="3"/>
      <c r="K182" s="3"/>
      <c r="L182" s="275"/>
      <c r="N182" s="3"/>
      <c r="O182" s="3"/>
      <c r="P182" s="3"/>
      <c r="Q182" s="3"/>
      <c r="R182" s="3"/>
      <c r="S182" s="3"/>
      <c r="T182" s="3"/>
      <c r="U182" s="3"/>
      <c r="V182" s="3"/>
    </row>
    <row r="183" spans="2:22" ht="12.75">
      <c r="B183" s="5"/>
      <c r="C183" s="5"/>
      <c r="D183" s="5"/>
      <c r="H183" s="3"/>
      <c r="I183" s="3"/>
      <c r="J183" s="3"/>
      <c r="K183" s="3"/>
      <c r="L183" s="275"/>
      <c r="N183" s="3"/>
      <c r="O183" s="3"/>
      <c r="P183" s="3"/>
      <c r="Q183" s="3"/>
      <c r="R183" s="3"/>
      <c r="S183" s="3"/>
      <c r="T183" s="3"/>
      <c r="U183" s="3"/>
      <c r="V183" s="3"/>
    </row>
    <row r="184" spans="2:22" ht="12.75">
      <c r="B184" s="5"/>
      <c r="C184" s="5"/>
      <c r="D184" s="5"/>
      <c r="H184" s="3"/>
      <c r="I184" s="3"/>
      <c r="J184" s="3"/>
      <c r="K184" s="3"/>
      <c r="L184" s="275"/>
      <c r="N184" s="3"/>
      <c r="O184" s="3"/>
      <c r="P184" s="3"/>
      <c r="Q184" s="3"/>
      <c r="R184" s="3"/>
      <c r="S184" s="3"/>
      <c r="T184" s="3"/>
      <c r="U184" s="3"/>
      <c r="V184" s="3"/>
    </row>
    <row r="185" spans="2:22" ht="12.75">
      <c r="B185" s="5"/>
      <c r="C185" s="5"/>
      <c r="D185" s="5"/>
      <c r="H185" s="3"/>
      <c r="I185" s="3"/>
      <c r="J185" s="3"/>
      <c r="K185" s="3"/>
      <c r="L185" s="275"/>
      <c r="N185" s="3"/>
      <c r="O185" s="3"/>
      <c r="P185" s="3"/>
      <c r="Q185" s="3"/>
      <c r="R185" s="3"/>
      <c r="S185" s="3"/>
      <c r="T185" s="3"/>
      <c r="U185" s="3"/>
      <c r="V185" s="3"/>
    </row>
    <row r="186" spans="2:22" ht="12.75">
      <c r="B186" s="5"/>
      <c r="C186" s="5"/>
      <c r="D186" s="5"/>
      <c r="H186" s="3"/>
      <c r="I186" s="3"/>
      <c r="J186" s="3"/>
      <c r="K186" s="3"/>
      <c r="L186" s="275"/>
      <c r="N186" s="3"/>
      <c r="O186" s="3"/>
      <c r="P186" s="3"/>
      <c r="Q186" s="3"/>
      <c r="R186" s="3"/>
      <c r="S186" s="3"/>
      <c r="T186" s="3"/>
      <c r="U186" s="3"/>
      <c r="V186" s="3"/>
    </row>
    <row r="187" spans="2:22" ht="12.75">
      <c r="B187" s="5"/>
      <c r="C187" s="5"/>
      <c r="D187" s="5"/>
      <c r="H187" s="3"/>
      <c r="I187" s="3"/>
      <c r="J187" s="3"/>
      <c r="K187" s="3"/>
      <c r="L187" s="275"/>
      <c r="N187" s="3"/>
      <c r="O187" s="3"/>
      <c r="P187" s="3"/>
      <c r="Q187" s="3"/>
      <c r="R187" s="3"/>
      <c r="S187" s="3"/>
      <c r="T187" s="3"/>
      <c r="U187" s="3"/>
      <c r="V187" s="3"/>
    </row>
    <row r="188" spans="2:22" ht="12.75">
      <c r="B188" s="5"/>
      <c r="C188" s="5"/>
      <c r="D188" s="5"/>
      <c r="H188" s="3"/>
      <c r="I188" s="3"/>
      <c r="J188" s="3"/>
      <c r="K188" s="3"/>
      <c r="L188" s="275"/>
      <c r="N188" s="3"/>
      <c r="O188" s="3"/>
      <c r="P188" s="3"/>
      <c r="Q188" s="3"/>
      <c r="R188" s="3"/>
      <c r="S188" s="3"/>
      <c r="T188" s="3"/>
      <c r="U188" s="3"/>
      <c r="V188" s="3"/>
    </row>
    <row r="189" spans="2:22" ht="12.75">
      <c r="B189" s="5"/>
      <c r="C189" s="5"/>
      <c r="D189" s="5"/>
      <c r="H189" s="3"/>
      <c r="I189" s="3"/>
      <c r="J189" s="3"/>
      <c r="K189" s="3"/>
      <c r="L189" s="275"/>
      <c r="N189" s="3"/>
      <c r="O189" s="3"/>
      <c r="P189" s="3"/>
      <c r="Q189" s="3"/>
      <c r="R189" s="3"/>
      <c r="S189" s="3"/>
      <c r="T189" s="3"/>
      <c r="U189" s="3"/>
      <c r="V189" s="3"/>
    </row>
    <row r="190" spans="2:22" ht="12.75">
      <c r="B190" s="5"/>
      <c r="C190" s="5"/>
      <c r="D190" s="5"/>
      <c r="H190" s="3"/>
      <c r="I190" s="3"/>
      <c r="J190" s="3"/>
      <c r="K190" s="3"/>
      <c r="L190" s="275"/>
      <c r="N190" s="3"/>
      <c r="O190" s="3"/>
      <c r="P190" s="3"/>
      <c r="Q190" s="3"/>
      <c r="R190" s="3"/>
      <c r="S190" s="3"/>
      <c r="T190" s="3"/>
      <c r="U190" s="3"/>
      <c r="V190" s="3"/>
    </row>
    <row r="191" spans="2:22" ht="12.75">
      <c r="B191" s="5"/>
      <c r="C191" s="5"/>
      <c r="D191" s="5"/>
      <c r="H191" s="3"/>
      <c r="I191" s="3"/>
      <c r="J191" s="3"/>
      <c r="K191" s="3"/>
      <c r="L191" s="275"/>
      <c r="N191" s="3"/>
      <c r="O191" s="3"/>
      <c r="P191" s="3"/>
      <c r="Q191" s="3"/>
      <c r="R191" s="3"/>
      <c r="S191" s="3"/>
      <c r="T191" s="3"/>
      <c r="U191" s="3"/>
      <c r="V191" s="3"/>
    </row>
    <row r="192" spans="2:22" ht="12.75">
      <c r="B192" s="5"/>
      <c r="C192" s="5"/>
      <c r="D192" s="5"/>
      <c r="H192" s="3"/>
      <c r="I192" s="3"/>
      <c r="J192" s="3"/>
      <c r="K192" s="3"/>
      <c r="L192" s="275"/>
      <c r="N192" s="3"/>
      <c r="O192" s="3"/>
      <c r="P192" s="3"/>
      <c r="Q192" s="3"/>
      <c r="R192" s="3"/>
      <c r="S192" s="3"/>
      <c r="T192" s="3"/>
      <c r="U192" s="3"/>
      <c r="V192" s="3"/>
    </row>
    <row r="193" spans="2:22" ht="12.75">
      <c r="B193" s="5"/>
      <c r="C193" s="5"/>
      <c r="D193" s="5"/>
      <c r="H193" s="3"/>
      <c r="I193" s="3"/>
      <c r="J193" s="3"/>
      <c r="K193" s="3"/>
      <c r="L193" s="275"/>
      <c r="N193" s="3"/>
      <c r="O193" s="3"/>
      <c r="P193" s="3"/>
      <c r="Q193" s="3"/>
      <c r="R193" s="3"/>
      <c r="S193" s="3"/>
      <c r="T193" s="3"/>
      <c r="U193" s="3"/>
      <c r="V193" s="3"/>
    </row>
    <row r="194" spans="2:22" ht="12.75">
      <c r="B194" s="5"/>
      <c r="C194" s="5"/>
      <c r="D194" s="5"/>
      <c r="H194" s="3"/>
      <c r="I194" s="3"/>
      <c r="J194" s="3"/>
      <c r="K194" s="3"/>
      <c r="L194" s="275"/>
      <c r="N194" s="3"/>
      <c r="O194" s="3"/>
      <c r="P194" s="3"/>
      <c r="Q194" s="3"/>
      <c r="R194" s="3"/>
      <c r="S194" s="3"/>
      <c r="T194" s="3"/>
      <c r="U194" s="3"/>
      <c r="V194" s="3"/>
    </row>
    <row r="195" spans="2:22" ht="12.75">
      <c r="B195" s="5"/>
      <c r="C195" s="5"/>
      <c r="D195" s="5"/>
      <c r="H195" s="3"/>
      <c r="I195" s="3"/>
      <c r="J195" s="3"/>
      <c r="K195" s="3"/>
      <c r="L195" s="275"/>
      <c r="N195" s="3"/>
      <c r="O195" s="3"/>
      <c r="P195" s="3"/>
      <c r="Q195" s="3"/>
      <c r="R195" s="3"/>
      <c r="S195" s="3"/>
      <c r="T195" s="3"/>
      <c r="U195" s="3"/>
      <c r="V195" s="3"/>
    </row>
    <row r="196" spans="2:22" ht="12.75">
      <c r="B196" s="5"/>
      <c r="C196" s="5"/>
      <c r="D196" s="5"/>
      <c r="H196" s="3"/>
      <c r="I196" s="3"/>
      <c r="J196" s="3"/>
      <c r="K196" s="3"/>
      <c r="L196" s="275"/>
      <c r="N196" s="3"/>
      <c r="O196" s="3"/>
      <c r="P196" s="3"/>
      <c r="Q196" s="3"/>
      <c r="R196" s="3"/>
      <c r="S196" s="3"/>
      <c r="T196" s="3"/>
      <c r="U196" s="3"/>
      <c r="V196" s="3"/>
    </row>
    <row r="197" spans="2:22" ht="12.75">
      <c r="B197" s="5"/>
      <c r="C197" s="5"/>
      <c r="D197" s="5"/>
      <c r="H197" s="3"/>
      <c r="I197" s="3"/>
      <c r="J197" s="3"/>
      <c r="K197" s="3"/>
      <c r="L197" s="275"/>
      <c r="N197" s="3"/>
      <c r="O197" s="3"/>
      <c r="P197" s="3"/>
      <c r="Q197" s="3"/>
      <c r="R197" s="3"/>
      <c r="S197" s="3"/>
      <c r="T197" s="3"/>
      <c r="U197" s="3"/>
      <c r="V197" s="3"/>
    </row>
    <row r="198" spans="2:22" ht="12.75">
      <c r="B198" s="5"/>
      <c r="C198" s="5"/>
      <c r="D198" s="5"/>
      <c r="H198" s="3"/>
      <c r="I198" s="3"/>
      <c r="J198" s="3"/>
      <c r="K198" s="3"/>
      <c r="L198" s="275"/>
      <c r="N198" s="3"/>
      <c r="O198" s="3"/>
      <c r="P198" s="3"/>
      <c r="Q198" s="3"/>
      <c r="R198" s="3"/>
      <c r="S198" s="3"/>
      <c r="T198" s="3"/>
      <c r="U198" s="3"/>
      <c r="V198" s="3"/>
    </row>
    <row r="199" spans="2:22" ht="12.75">
      <c r="B199" s="5"/>
      <c r="C199" s="5"/>
      <c r="D199" s="5"/>
      <c r="H199" s="3"/>
      <c r="I199" s="3"/>
      <c r="J199" s="3"/>
      <c r="K199" s="3"/>
      <c r="L199" s="275"/>
      <c r="N199" s="3"/>
      <c r="O199" s="3"/>
      <c r="P199" s="3"/>
      <c r="Q199" s="3"/>
      <c r="R199" s="3"/>
      <c r="S199" s="3"/>
      <c r="T199" s="3"/>
      <c r="U199" s="3"/>
      <c r="V199" s="3"/>
    </row>
    <row r="200" spans="2:22" ht="12.75">
      <c r="B200" s="5"/>
      <c r="C200" s="5"/>
      <c r="D200" s="5"/>
      <c r="H200" s="3"/>
      <c r="I200" s="3"/>
      <c r="J200" s="3"/>
      <c r="K200" s="3"/>
      <c r="L200" s="275"/>
      <c r="N200" s="3"/>
      <c r="O200" s="3"/>
      <c r="P200" s="3"/>
      <c r="Q200" s="3"/>
      <c r="R200" s="3"/>
      <c r="S200" s="3"/>
      <c r="T200" s="3"/>
      <c r="U200" s="3"/>
      <c r="V200" s="3"/>
    </row>
    <row r="201" spans="2:22" ht="12.75">
      <c r="B201" s="5"/>
      <c r="C201" s="5"/>
      <c r="D201" s="5"/>
      <c r="H201" s="3"/>
      <c r="I201" s="3"/>
      <c r="J201" s="3"/>
      <c r="K201" s="3"/>
      <c r="L201" s="275"/>
      <c r="N201" s="3"/>
      <c r="O201" s="3"/>
      <c r="P201" s="3"/>
      <c r="Q201" s="3"/>
      <c r="R201" s="3"/>
      <c r="S201" s="3"/>
      <c r="T201" s="3"/>
      <c r="U201" s="3"/>
      <c r="V201" s="3"/>
    </row>
    <row r="202" spans="2:22" ht="12.75">
      <c r="B202" s="5"/>
      <c r="C202" s="5"/>
      <c r="D202" s="5"/>
      <c r="H202" s="3"/>
      <c r="I202" s="3"/>
      <c r="J202" s="3"/>
      <c r="K202" s="3"/>
      <c r="L202" s="275"/>
      <c r="N202" s="3"/>
      <c r="O202" s="3"/>
      <c r="P202" s="3"/>
      <c r="Q202" s="3"/>
      <c r="R202" s="3"/>
      <c r="S202" s="3"/>
      <c r="T202" s="3"/>
      <c r="U202" s="3"/>
      <c r="V202" s="3"/>
    </row>
    <row r="203" spans="2:22" ht="12.75">
      <c r="B203" s="5"/>
      <c r="C203" s="5"/>
      <c r="D203" s="5"/>
      <c r="H203" s="3"/>
      <c r="I203" s="3"/>
      <c r="J203" s="3"/>
      <c r="K203" s="3"/>
      <c r="L203" s="275"/>
      <c r="N203" s="3"/>
      <c r="O203" s="3"/>
      <c r="P203" s="3"/>
      <c r="Q203" s="3"/>
      <c r="R203" s="3"/>
      <c r="S203" s="3"/>
      <c r="T203" s="3"/>
      <c r="U203" s="3"/>
      <c r="V203" s="3"/>
    </row>
    <row r="204" spans="2:22" ht="12.75">
      <c r="B204" s="5"/>
      <c r="C204" s="5"/>
      <c r="D204" s="5"/>
      <c r="H204" s="3"/>
      <c r="I204" s="3"/>
      <c r="J204" s="3"/>
      <c r="K204" s="3"/>
      <c r="L204" s="275"/>
      <c r="N204" s="3"/>
      <c r="O204" s="3"/>
      <c r="P204" s="3"/>
      <c r="Q204" s="3"/>
      <c r="R204" s="3"/>
      <c r="S204" s="3"/>
      <c r="T204" s="3"/>
      <c r="U204" s="3"/>
      <c r="V204" s="3"/>
    </row>
    <row r="205" spans="2:22" ht="12.75">
      <c r="B205" s="5"/>
      <c r="C205" s="5"/>
      <c r="D205" s="5"/>
      <c r="H205" s="3"/>
      <c r="I205" s="3"/>
      <c r="J205" s="3"/>
      <c r="K205" s="3"/>
      <c r="L205" s="275"/>
      <c r="N205" s="3"/>
      <c r="O205" s="3"/>
      <c r="P205" s="3"/>
      <c r="Q205" s="3"/>
      <c r="R205" s="3"/>
      <c r="S205" s="3"/>
      <c r="T205" s="3"/>
      <c r="U205" s="3"/>
      <c r="V205" s="3"/>
    </row>
    <row r="206" spans="2:22" ht="12.75">
      <c r="B206" s="5"/>
      <c r="C206" s="5"/>
      <c r="D206" s="5"/>
      <c r="H206" s="3"/>
      <c r="I206" s="3"/>
      <c r="J206" s="3"/>
      <c r="K206" s="3"/>
      <c r="L206" s="275"/>
      <c r="N206" s="3"/>
      <c r="O206" s="3"/>
      <c r="P206" s="3"/>
      <c r="Q206" s="3"/>
      <c r="R206" s="3"/>
      <c r="S206" s="3"/>
      <c r="T206" s="3"/>
      <c r="U206" s="3"/>
      <c r="V206" s="3"/>
    </row>
    <row r="207" spans="2:22" ht="12.75">
      <c r="B207" s="5"/>
      <c r="C207" s="5"/>
      <c r="D207" s="5"/>
      <c r="H207" s="3"/>
      <c r="I207" s="3"/>
      <c r="J207" s="3"/>
      <c r="K207" s="3"/>
      <c r="L207" s="275"/>
      <c r="N207" s="3"/>
      <c r="O207" s="3"/>
      <c r="P207" s="3"/>
      <c r="Q207" s="3"/>
      <c r="R207" s="3"/>
      <c r="S207" s="3"/>
      <c r="T207" s="3"/>
      <c r="U207" s="3"/>
      <c r="V207" s="3"/>
    </row>
    <row r="208" spans="2:22" ht="12.75">
      <c r="B208" s="5"/>
      <c r="C208" s="5"/>
      <c r="D208" s="5"/>
      <c r="H208" s="3"/>
      <c r="I208" s="3"/>
      <c r="J208" s="3"/>
      <c r="K208" s="3"/>
      <c r="L208" s="275"/>
      <c r="N208" s="3"/>
      <c r="O208" s="3"/>
      <c r="P208" s="3"/>
      <c r="Q208" s="3"/>
      <c r="R208" s="3"/>
      <c r="S208" s="3"/>
      <c r="T208" s="3"/>
      <c r="U208" s="3"/>
      <c r="V208" s="3"/>
    </row>
    <row r="209" spans="2:22" ht="12.75">
      <c r="B209" s="5"/>
      <c r="C209" s="5"/>
      <c r="D209" s="5"/>
      <c r="H209" s="3"/>
      <c r="I209" s="3"/>
      <c r="J209" s="3"/>
      <c r="K209" s="3"/>
      <c r="L209" s="275"/>
      <c r="N209" s="3"/>
      <c r="O209" s="3"/>
      <c r="P209" s="3"/>
      <c r="Q209" s="3"/>
      <c r="R209" s="3"/>
      <c r="S209" s="3"/>
      <c r="T209" s="3"/>
      <c r="U209" s="3"/>
      <c r="V209" s="3"/>
    </row>
    <row r="210" spans="2:22" ht="12.75">
      <c r="B210" s="5"/>
      <c r="C210" s="5"/>
      <c r="D210" s="5"/>
      <c r="H210" s="3"/>
      <c r="I210" s="3"/>
      <c r="J210" s="3"/>
      <c r="K210" s="3"/>
      <c r="L210" s="275"/>
      <c r="N210" s="3"/>
      <c r="O210" s="3"/>
      <c r="P210" s="3"/>
      <c r="Q210" s="3"/>
      <c r="R210" s="3"/>
      <c r="S210" s="3"/>
      <c r="T210" s="3"/>
      <c r="U210" s="3"/>
      <c r="V210" s="3"/>
    </row>
    <row r="211" spans="2:22" ht="12.75">
      <c r="B211" s="5"/>
      <c r="C211" s="5"/>
      <c r="D211" s="5"/>
      <c r="H211" s="3"/>
      <c r="I211" s="3"/>
      <c r="J211" s="3"/>
      <c r="K211" s="3"/>
      <c r="L211" s="275"/>
      <c r="N211" s="3"/>
      <c r="O211" s="3"/>
      <c r="P211" s="3"/>
      <c r="Q211" s="3"/>
      <c r="R211" s="3"/>
      <c r="S211" s="3"/>
      <c r="T211" s="3"/>
      <c r="U211" s="3"/>
      <c r="V211" s="3"/>
    </row>
    <row r="212" spans="2:22" ht="12.75">
      <c r="B212" s="5"/>
      <c r="C212" s="5"/>
      <c r="D212" s="5"/>
      <c r="H212" s="3"/>
      <c r="I212" s="3"/>
      <c r="J212" s="3"/>
      <c r="K212" s="3"/>
      <c r="L212" s="275"/>
      <c r="N212" s="3"/>
      <c r="O212" s="3"/>
      <c r="P212" s="3"/>
      <c r="Q212" s="3"/>
      <c r="R212" s="3"/>
      <c r="S212" s="3"/>
      <c r="T212" s="3"/>
      <c r="U212" s="3"/>
      <c r="V212" s="3"/>
    </row>
    <row r="213" spans="2:22" ht="12.75">
      <c r="B213" s="5"/>
      <c r="C213" s="5"/>
      <c r="D213" s="5"/>
      <c r="H213" s="3"/>
      <c r="I213" s="3"/>
      <c r="J213" s="3"/>
      <c r="K213" s="3"/>
      <c r="L213" s="275"/>
      <c r="N213" s="3"/>
      <c r="O213" s="3"/>
      <c r="P213" s="3"/>
      <c r="Q213" s="3"/>
      <c r="R213" s="3"/>
      <c r="S213" s="3"/>
      <c r="T213" s="3"/>
      <c r="U213" s="3"/>
      <c r="V213" s="3"/>
    </row>
    <row r="214" spans="2:22" ht="12.75">
      <c r="B214" s="5"/>
      <c r="C214" s="5"/>
      <c r="D214" s="5"/>
      <c r="H214" s="3"/>
      <c r="I214" s="3"/>
      <c r="J214" s="3"/>
      <c r="K214" s="3"/>
      <c r="L214" s="275"/>
      <c r="N214" s="3"/>
      <c r="O214" s="3"/>
      <c r="P214" s="3"/>
      <c r="Q214" s="3"/>
      <c r="R214" s="3"/>
      <c r="S214" s="3"/>
      <c r="T214" s="3"/>
      <c r="U214" s="3"/>
      <c r="V214" s="3"/>
    </row>
    <row r="215" spans="2:22" ht="12.75">
      <c r="B215" s="5"/>
      <c r="C215" s="5"/>
      <c r="D215" s="5"/>
      <c r="H215" s="3"/>
      <c r="I215" s="3"/>
      <c r="J215" s="3"/>
      <c r="K215" s="3"/>
      <c r="L215" s="275"/>
      <c r="N215" s="3"/>
      <c r="O215" s="3"/>
      <c r="P215" s="3"/>
      <c r="Q215" s="3"/>
      <c r="R215" s="3"/>
      <c r="S215" s="3"/>
      <c r="T215" s="3"/>
      <c r="U215" s="3"/>
      <c r="V215" s="3"/>
    </row>
    <row r="216" spans="2:22" ht="12.75">
      <c r="B216" s="5"/>
      <c r="C216" s="5"/>
      <c r="D216" s="5"/>
      <c r="H216" s="3"/>
      <c r="I216" s="3"/>
      <c r="J216" s="3"/>
      <c r="K216" s="3"/>
      <c r="L216" s="275"/>
      <c r="N216" s="3"/>
      <c r="O216" s="3"/>
      <c r="P216" s="3"/>
      <c r="Q216" s="3"/>
      <c r="R216" s="3"/>
      <c r="S216" s="3"/>
      <c r="T216" s="3"/>
      <c r="U216" s="3"/>
      <c r="V216" s="3"/>
    </row>
    <row r="217" spans="2:22" ht="12.75">
      <c r="B217" s="5"/>
      <c r="C217" s="5"/>
      <c r="D217" s="5"/>
      <c r="H217" s="3"/>
      <c r="I217" s="3"/>
      <c r="J217" s="3"/>
      <c r="K217" s="3"/>
      <c r="L217" s="275"/>
      <c r="N217" s="3"/>
      <c r="O217" s="3"/>
      <c r="P217" s="3"/>
      <c r="Q217" s="3"/>
      <c r="R217" s="3"/>
      <c r="S217" s="3"/>
      <c r="T217" s="3"/>
      <c r="U217" s="3"/>
      <c r="V217" s="3"/>
    </row>
    <row r="218" spans="2:22" ht="12.75">
      <c r="B218" s="5"/>
      <c r="C218" s="5"/>
      <c r="D218" s="5"/>
      <c r="H218" s="3"/>
      <c r="I218" s="3"/>
      <c r="J218" s="3"/>
      <c r="K218" s="3"/>
      <c r="L218" s="275"/>
      <c r="N218" s="3"/>
      <c r="O218" s="3"/>
      <c r="P218" s="3"/>
      <c r="Q218" s="3"/>
      <c r="R218" s="3"/>
      <c r="S218" s="3"/>
      <c r="T218" s="3"/>
      <c r="U218" s="3"/>
      <c r="V218" s="3"/>
    </row>
    <row r="219" spans="2:22" ht="12.75">
      <c r="B219" s="5"/>
      <c r="C219" s="5"/>
      <c r="D219" s="5"/>
      <c r="H219" s="3"/>
      <c r="I219" s="3"/>
      <c r="J219" s="3"/>
      <c r="K219" s="3"/>
      <c r="L219" s="275"/>
      <c r="N219" s="3"/>
      <c r="O219" s="3"/>
      <c r="P219" s="3"/>
      <c r="Q219" s="3"/>
      <c r="R219" s="3"/>
      <c r="S219" s="3"/>
      <c r="T219" s="3"/>
      <c r="U219" s="3"/>
      <c r="V219" s="3"/>
    </row>
    <row r="220" spans="2:22" ht="12.75">
      <c r="B220" s="5"/>
      <c r="C220" s="5"/>
      <c r="D220" s="5"/>
      <c r="H220" s="3"/>
      <c r="I220" s="3"/>
      <c r="J220" s="3"/>
      <c r="K220" s="3"/>
      <c r="L220" s="275"/>
      <c r="N220" s="3"/>
      <c r="O220" s="3"/>
      <c r="P220" s="3"/>
      <c r="Q220" s="3"/>
      <c r="R220" s="3"/>
      <c r="S220" s="3"/>
      <c r="T220" s="3"/>
      <c r="U220" s="3"/>
      <c r="V220" s="3"/>
    </row>
    <row r="221" spans="2:22" ht="12.75">
      <c r="B221" s="5"/>
      <c r="C221" s="5"/>
      <c r="D221" s="5"/>
      <c r="H221" s="3"/>
      <c r="I221" s="3"/>
      <c r="J221" s="3"/>
      <c r="K221" s="3"/>
      <c r="L221" s="275"/>
      <c r="N221" s="3"/>
      <c r="O221" s="3"/>
      <c r="P221" s="3"/>
      <c r="Q221" s="3"/>
      <c r="R221" s="3"/>
      <c r="S221" s="3"/>
      <c r="T221" s="3"/>
      <c r="U221" s="3"/>
      <c r="V221" s="3"/>
    </row>
    <row r="222" spans="2:22" ht="12.75">
      <c r="B222" s="5"/>
      <c r="C222" s="5"/>
      <c r="D222" s="5"/>
      <c r="H222" s="3"/>
      <c r="I222" s="3"/>
      <c r="J222" s="3"/>
      <c r="K222" s="3"/>
      <c r="L222" s="275"/>
      <c r="N222" s="3"/>
      <c r="O222" s="3"/>
      <c r="P222" s="3"/>
      <c r="Q222" s="3"/>
      <c r="R222" s="3"/>
      <c r="S222" s="3"/>
      <c r="T222" s="3"/>
      <c r="U222" s="3"/>
      <c r="V222" s="3"/>
    </row>
    <row r="223" spans="2:22" ht="12.75">
      <c r="B223" s="5"/>
      <c r="C223" s="5"/>
      <c r="D223" s="5"/>
      <c r="H223" s="3"/>
      <c r="I223" s="3"/>
      <c r="J223" s="3"/>
      <c r="K223" s="3"/>
      <c r="L223" s="275"/>
      <c r="N223" s="3"/>
      <c r="O223" s="3"/>
      <c r="P223" s="3"/>
      <c r="Q223" s="3"/>
      <c r="R223" s="3"/>
      <c r="S223" s="3"/>
      <c r="T223" s="3"/>
      <c r="U223" s="3"/>
      <c r="V223" s="3"/>
    </row>
    <row r="224" spans="2:22" ht="12.75">
      <c r="B224" s="5"/>
      <c r="C224" s="5"/>
      <c r="D224" s="5"/>
      <c r="H224" s="3"/>
      <c r="I224" s="3"/>
      <c r="J224" s="3"/>
      <c r="K224" s="3"/>
      <c r="L224" s="275"/>
      <c r="N224" s="3"/>
      <c r="O224" s="3"/>
      <c r="P224" s="3"/>
      <c r="Q224" s="3"/>
      <c r="R224" s="3"/>
      <c r="S224" s="3"/>
      <c r="T224" s="3"/>
      <c r="U224" s="3"/>
      <c r="V224" s="3"/>
    </row>
    <row r="225" spans="2:22" ht="12.75">
      <c r="B225" s="5"/>
      <c r="C225" s="5"/>
      <c r="D225" s="5"/>
      <c r="H225" s="3"/>
      <c r="I225" s="3"/>
      <c r="J225" s="3"/>
      <c r="K225" s="3"/>
      <c r="L225" s="275"/>
      <c r="N225" s="3"/>
      <c r="O225" s="3"/>
      <c r="P225" s="3"/>
      <c r="Q225" s="3"/>
      <c r="R225" s="3"/>
      <c r="S225" s="3"/>
      <c r="T225" s="3"/>
      <c r="U225" s="3"/>
      <c r="V225" s="3"/>
    </row>
    <row r="226" spans="2:22" ht="12.75">
      <c r="B226" s="5"/>
      <c r="C226" s="5"/>
      <c r="D226" s="5"/>
      <c r="H226" s="3"/>
      <c r="I226" s="3"/>
      <c r="J226" s="3"/>
      <c r="K226" s="3"/>
      <c r="L226" s="275"/>
      <c r="N226" s="3"/>
      <c r="O226" s="3"/>
      <c r="P226" s="3"/>
      <c r="Q226" s="3"/>
      <c r="R226" s="3"/>
      <c r="S226" s="3"/>
      <c r="T226" s="3"/>
      <c r="U226" s="3"/>
      <c r="V226" s="3"/>
    </row>
    <row r="227" spans="2:22" ht="12.75">
      <c r="B227" s="5"/>
      <c r="C227" s="5"/>
      <c r="D227" s="5"/>
      <c r="H227" s="3"/>
      <c r="I227" s="3"/>
      <c r="J227" s="3"/>
      <c r="K227" s="3"/>
      <c r="L227" s="275"/>
      <c r="N227" s="3"/>
      <c r="O227" s="3"/>
      <c r="P227" s="3"/>
      <c r="Q227" s="3"/>
      <c r="R227" s="3"/>
      <c r="S227" s="3"/>
      <c r="T227" s="3"/>
      <c r="U227" s="3"/>
      <c r="V227" s="3"/>
    </row>
    <row r="228" spans="2:22" ht="12.75">
      <c r="B228" s="5"/>
      <c r="C228" s="5"/>
      <c r="D228" s="5"/>
      <c r="H228" s="3"/>
      <c r="I228" s="3"/>
      <c r="J228" s="3"/>
      <c r="K228" s="3"/>
      <c r="L228" s="275"/>
      <c r="N228" s="3"/>
      <c r="O228" s="3"/>
      <c r="P228" s="3"/>
      <c r="Q228" s="3"/>
      <c r="R228" s="3"/>
      <c r="S228" s="3"/>
      <c r="T228" s="3"/>
      <c r="U228" s="3"/>
      <c r="V228" s="3"/>
    </row>
    <row r="229" spans="2:22" ht="12.75">
      <c r="B229" s="5"/>
      <c r="C229" s="5"/>
      <c r="D229" s="5"/>
      <c r="H229" s="3"/>
      <c r="I229" s="3"/>
      <c r="J229" s="3"/>
      <c r="K229" s="3"/>
      <c r="L229" s="275"/>
      <c r="N229" s="3"/>
      <c r="O229" s="3"/>
      <c r="P229" s="3"/>
      <c r="Q229" s="3"/>
      <c r="R229" s="3"/>
      <c r="S229" s="3"/>
      <c r="T229" s="3"/>
      <c r="U229" s="3"/>
      <c r="V229" s="3"/>
    </row>
    <row r="230" spans="2:22" ht="12.75">
      <c r="B230" s="5"/>
      <c r="C230" s="5"/>
      <c r="D230" s="5"/>
      <c r="H230" s="3"/>
      <c r="I230" s="3"/>
      <c r="J230" s="3"/>
      <c r="K230" s="3"/>
      <c r="L230" s="275"/>
      <c r="N230" s="3"/>
      <c r="O230" s="3"/>
      <c r="P230" s="3"/>
      <c r="Q230" s="3"/>
      <c r="R230" s="3"/>
      <c r="S230" s="3"/>
      <c r="T230" s="3"/>
      <c r="U230" s="3"/>
      <c r="V230" s="3"/>
    </row>
    <row r="231" spans="2:22" ht="12.75">
      <c r="B231" s="5"/>
      <c r="C231" s="5"/>
      <c r="D231" s="5"/>
      <c r="H231" s="3"/>
      <c r="I231" s="3"/>
      <c r="J231" s="3"/>
      <c r="K231" s="3"/>
      <c r="L231" s="275"/>
      <c r="N231" s="3"/>
      <c r="O231" s="3"/>
      <c r="P231" s="3"/>
      <c r="Q231" s="3"/>
      <c r="R231" s="3"/>
      <c r="S231" s="3"/>
      <c r="T231" s="3"/>
      <c r="U231" s="3"/>
      <c r="V231" s="3"/>
    </row>
    <row r="232" spans="2:22" ht="12.75">
      <c r="B232" s="5"/>
      <c r="C232" s="5"/>
      <c r="D232" s="5"/>
      <c r="H232" s="3"/>
      <c r="I232" s="3"/>
      <c r="J232" s="3"/>
      <c r="K232" s="3"/>
      <c r="L232" s="275"/>
      <c r="N232" s="3"/>
      <c r="O232" s="3"/>
      <c r="P232" s="3"/>
      <c r="Q232" s="3"/>
      <c r="R232" s="3"/>
      <c r="S232" s="3"/>
      <c r="T232" s="3"/>
      <c r="U232" s="3"/>
      <c r="V232" s="3"/>
    </row>
    <row r="233" spans="2:22" ht="12.75">
      <c r="B233" s="5"/>
      <c r="C233" s="5"/>
      <c r="D233" s="5"/>
      <c r="H233" s="3"/>
      <c r="I233" s="3"/>
      <c r="J233" s="3"/>
      <c r="K233" s="3"/>
      <c r="L233" s="275"/>
      <c r="N233" s="3"/>
      <c r="O233" s="3"/>
      <c r="P233" s="3"/>
      <c r="Q233" s="3"/>
      <c r="R233" s="3"/>
      <c r="S233" s="3"/>
      <c r="T233" s="3"/>
      <c r="U233" s="3"/>
      <c r="V233" s="3"/>
    </row>
    <row r="234" spans="2:22" ht="12.75">
      <c r="B234" s="5"/>
      <c r="C234" s="5"/>
      <c r="D234" s="5"/>
      <c r="H234" s="3"/>
      <c r="I234" s="3"/>
      <c r="J234" s="3"/>
      <c r="K234" s="3"/>
      <c r="L234" s="275"/>
      <c r="N234" s="3"/>
      <c r="O234" s="3"/>
      <c r="P234" s="3"/>
      <c r="Q234" s="3"/>
      <c r="R234" s="3"/>
      <c r="S234" s="3"/>
      <c r="T234" s="3"/>
      <c r="U234" s="3"/>
      <c r="V234" s="3"/>
    </row>
    <row r="235" spans="2:22" ht="12.75">
      <c r="B235" s="5"/>
      <c r="C235" s="5"/>
      <c r="D235" s="5"/>
      <c r="H235" s="3"/>
      <c r="I235" s="3"/>
      <c r="J235" s="3"/>
      <c r="K235" s="3"/>
      <c r="L235" s="275"/>
      <c r="N235" s="3"/>
      <c r="O235" s="3"/>
      <c r="P235" s="3"/>
      <c r="Q235" s="3"/>
      <c r="R235" s="3"/>
      <c r="S235" s="3"/>
      <c r="T235" s="3"/>
      <c r="U235" s="3"/>
      <c r="V235" s="3"/>
    </row>
    <row r="236" spans="2:22" ht="12.75">
      <c r="B236" s="5"/>
      <c r="C236" s="5"/>
      <c r="D236" s="5"/>
      <c r="H236" s="3"/>
      <c r="I236" s="3"/>
      <c r="J236" s="3"/>
      <c r="K236" s="3"/>
      <c r="L236" s="275"/>
      <c r="N236" s="3"/>
      <c r="O236" s="3"/>
      <c r="P236" s="3"/>
      <c r="Q236" s="3"/>
      <c r="R236" s="3"/>
      <c r="S236" s="3"/>
      <c r="T236" s="3"/>
      <c r="U236" s="3"/>
      <c r="V236" s="3"/>
    </row>
    <row r="237" spans="2:22" ht="12.75">
      <c r="B237" s="5"/>
      <c r="C237" s="5"/>
      <c r="D237" s="5"/>
      <c r="H237" s="3"/>
      <c r="I237" s="3"/>
      <c r="J237" s="3"/>
      <c r="K237" s="3"/>
      <c r="L237" s="275"/>
      <c r="N237" s="3"/>
      <c r="O237" s="3"/>
      <c r="P237" s="3"/>
      <c r="Q237" s="3"/>
      <c r="R237" s="3"/>
      <c r="S237" s="3"/>
      <c r="T237" s="3"/>
      <c r="U237" s="3"/>
      <c r="V237" s="3"/>
    </row>
    <row r="238" spans="2:22" ht="12.75">
      <c r="B238" s="5"/>
      <c r="C238" s="5"/>
      <c r="D238" s="5"/>
      <c r="H238" s="3"/>
      <c r="I238" s="3"/>
      <c r="J238" s="3"/>
      <c r="K238" s="3"/>
      <c r="L238" s="275"/>
      <c r="N238" s="3"/>
      <c r="O238" s="3"/>
      <c r="P238" s="3"/>
      <c r="Q238" s="3"/>
      <c r="R238" s="3"/>
      <c r="S238" s="3"/>
      <c r="T238" s="3"/>
      <c r="U238" s="3"/>
      <c r="V238" s="3"/>
    </row>
    <row r="239" spans="2:22" ht="12.75">
      <c r="B239" s="5"/>
      <c r="C239" s="5"/>
      <c r="D239" s="5"/>
      <c r="H239" s="3"/>
      <c r="I239" s="3"/>
      <c r="J239" s="3"/>
      <c r="K239" s="3"/>
      <c r="L239" s="275"/>
      <c r="N239" s="3"/>
      <c r="O239" s="3"/>
      <c r="P239" s="3"/>
      <c r="Q239" s="3"/>
      <c r="R239" s="3"/>
      <c r="S239" s="3"/>
      <c r="T239" s="3"/>
      <c r="U239" s="3"/>
      <c r="V239" s="3"/>
    </row>
    <row r="240" spans="2:22" ht="12.75">
      <c r="B240" s="5"/>
      <c r="C240" s="5"/>
      <c r="D240" s="5"/>
      <c r="H240" s="3"/>
      <c r="I240" s="3"/>
      <c r="J240" s="3"/>
      <c r="K240" s="3"/>
      <c r="L240" s="275"/>
      <c r="N240" s="3"/>
      <c r="O240" s="3"/>
      <c r="P240" s="3"/>
      <c r="Q240" s="3"/>
      <c r="R240" s="3"/>
      <c r="S240" s="3"/>
      <c r="T240" s="3"/>
      <c r="U240" s="3"/>
      <c r="V240" s="3"/>
    </row>
    <row r="241" spans="2:22" ht="12.75">
      <c r="B241" s="5"/>
      <c r="C241" s="5"/>
      <c r="D241" s="5"/>
      <c r="H241" s="3"/>
      <c r="I241" s="3"/>
      <c r="J241" s="3"/>
      <c r="K241" s="3"/>
      <c r="L241" s="275"/>
      <c r="N241" s="3"/>
      <c r="O241" s="3"/>
      <c r="P241" s="3"/>
      <c r="Q241" s="3"/>
      <c r="R241" s="3"/>
      <c r="S241" s="3"/>
      <c r="T241" s="3"/>
      <c r="U241" s="3"/>
      <c r="V241" s="3"/>
    </row>
    <row r="242" spans="2:22" ht="12.75">
      <c r="B242" s="5"/>
      <c r="C242" s="5"/>
      <c r="D242" s="5"/>
      <c r="H242" s="3"/>
      <c r="I242" s="3"/>
      <c r="J242" s="3"/>
      <c r="K242" s="3"/>
      <c r="L242" s="275"/>
      <c r="N242" s="3"/>
      <c r="O242" s="3"/>
      <c r="P242" s="3"/>
      <c r="Q242" s="3"/>
      <c r="R242" s="3"/>
      <c r="S242" s="3"/>
      <c r="T242" s="3"/>
      <c r="U242" s="3"/>
      <c r="V242" s="3"/>
    </row>
    <row r="243" spans="2:22" ht="12.75">
      <c r="B243" s="5"/>
      <c r="C243" s="5"/>
      <c r="D243" s="5"/>
      <c r="H243" s="3"/>
      <c r="I243" s="3"/>
      <c r="J243" s="3"/>
      <c r="K243" s="3"/>
      <c r="L243" s="275"/>
      <c r="N243" s="3"/>
      <c r="O243" s="3"/>
      <c r="P243" s="3"/>
      <c r="Q243" s="3"/>
      <c r="R243" s="3"/>
      <c r="S243" s="3"/>
      <c r="T243" s="3"/>
      <c r="U243" s="3"/>
      <c r="V243" s="3"/>
    </row>
    <row r="244" spans="2:22" ht="12.75">
      <c r="B244" s="5"/>
      <c r="C244" s="5"/>
      <c r="D244" s="5"/>
      <c r="H244" s="3"/>
      <c r="I244" s="3"/>
      <c r="J244" s="3"/>
      <c r="K244" s="3"/>
      <c r="L244" s="275"/>
      <c r="N244" s="3"/>
      <c r="O244" s="3"/>
      <c r="P244" s="3"/>
      <c r="Q244" s="3"/>
      <c r="R244" s="3"/>
      <c r="S244" s="3"/>
      <c r="T244" s="3"/>
      <c r="U244" s="3"/>
      <c r="V244" s="3"/>
    </row>
    <row r="245" spans="2:22" ht="12.75">
      <c r="B245" s="5"/>
      <c r="C245" s="5"/>
      <c r="D245" s="5"/>
      <c r="H245" s="3"/>
      <c r="I245" s="3"/>
      <c r="J245" s="3"/>
      <c r="K245" s="3"/>
      <c r="L245" s="275"/>
      <c r="N245" s="3"/>
      <c r="O245" s="3"/>
      <c r="P245" s="3"/>
      <c r="Q245" s="3"/>
      <c r="R245" s="3"/>
      <c r="S245" s="3"/>
      <c r="T245" s="3"/>
      <c r="U245" s="3"/>
      <c r="V245" s="3"/>
    </row>
    <row r="246" spans="2:22" ht="12.75">
      <c r="B246" s="5"/>
      <c r="C246" s="5"/>
      <c r="D246" s="5"/>
      <c r="H246" s="3"/>
      <c r="I246" s="3"/>
      <c r="J246" s="3"/>
      <c r="K246" s="3"/>
      <c r="L246" s="275"/>
      <c r="N246" s="3"/>
      <c r="O246" s="3"/>
      <c r="P246" s="3"/>
      <c r="Q246" s="3"/>
      <c r="R246" s="3"/>
      <c r="S246" s="3"/>
      <c r="T246" s="3"/>
      <c r="U246" s="3"/>
      <c r="V246" s="3"/>
    </row>
    <row r="247" spans="2:22" ht="12.75">
      <c r="B247" s="5"/>
      <c r="C247" s="5"/>
      <c r="D247" s="5"/>
      <c r="H247" s="3"/>
      <c r="I247" s="3"/>
      <c r="J247" s="3"/>
      <c r="K247" s="3"/>
      <c r="L247" s="275"/>
      <c r="N247" s="3"/>
      <c r="O247" s="3"/>
      <c r="P247" s="3"/>
      <c r="Q247" s="3"/>
      <c r="R247" s="3"/>
      <c r="S247" s="3"/>
      <c r="T247" s="3"/>
      <c r="U247" s="3"/>
      <c r="V247" s="3"/>
    </row>
    <row r="248" spans="2:22" ht="12.75">
      <c r="B248" s="5"/>
      <c r="C248" s="5"/>
      <c r="D248" s="5"/>
      <c r="H248" s="3"/>
      <c r="I248" s="3"/>
      <c r="J248" s="3"/>
      <c r="K248" s="3"/>
      <c r="L248" s="275"/>
      <c r="N248" s="3"/>
      <c r="O248" s="3"/>
      <c r="P248" s="3"/>
      <c r="Q248" s="3"/>
      <c r="R248" s="3"/>
      <c r="S248" s="3"/>
      <c r="T248" s="3"/>
      <c r="U248" s="3"/>
      <c r="V248" s="3"/>
    </row>
    <row r="249" spans="2:22" ht="12.75">
      <c r="B249" s="5"/>
      <c r="C249" s="5"/>
      <c r="D249" s="5"/>
      <c r="H249" s="3"/>
      <c r="I249" s="3"/>
      <c r="J249" s="3"/>
      <c r="K249" s="3"/>
      <c r="L249" s="275"/>
      <c r="N249" s="3"/>
      <c r="O249" s="3"/>
      <c r="P249" s="3"/>
      <c r="Q249" s="3"/>
      <c r="R249" s="3"/>
      <c r="S249" s="3"/>
      <c r="T249" s="3"/>
      <c r="U249" s="3"/>
      <c r="V249" s="3"/>
    </row>
    <row r="250" spans="2:22" ht="12.75">
      <c r="B250" s="5"/>
      <c r="C250" s="5"/>
      <c r="D250" s="5"/>
      <c r="H250" s="3"/>
      <c r="I250" s="3"/>
      <c r="J250" s="3"/>
      <c r="K250" s="3"/>
      <c r="L250" s="275"/>
      <c r="N250" s="3"/>
      <c r="O250" s="3"/>
      <c r="P250" s="3"/>
      <c r="Q250" s="3"/>
      <c r="R250" s="3"/>
      <c r="S250" s="3"/>
      <c r="T250" s="3"/>
      <c r="U250" s="3"/>
      <c r="V250" s="3"/>
    </row>
    <row r="251" spans="2:22" ht="12.75">
      <c r="B251" s="5"/>
      <c r="C251" s="5"/>
      <c r="D251" s="5"/>
      <c r="H251" s="3"/>
      <c r="I251" s="3"/>
      <c r="J251" s="3"/>
      <c r="K251" s="3"/>
      <c r="L251" s="275"/>
      <c r="N251" s="3"/>
      <c r="O251" s="3"/>
      <c r="P251" s="3"/>
      <c r="Q251" s="3"/>
      <c r="R251" s="3"/>
      <c r="S251" s="3"/>
      <c r="T251" s="3"/>
      <c r="U251" s="3"/>
      <c r="V251" s="3"/>
    </row>
    <row r="252" spans="2:22" ht="12.75">
      <c r="B252" s="5"/>
      <c r="C252" s="5"/>
      <c r="D252" s="5"/>
      <c r="H252" s="3"/>
      <c r="I252" s="3"/>
      <c r="J252" s="3"/>
      <c r="K252" s="3"/>
      <c r="L252" s="275"/>
      <c r="N252" s="3"/>
      <c r="O252" s="3"/>
      <c r="P252" s="3"/>
      <c r="Q252" s="3"/>
      <c r="R252" s="3"/>
      <c r="S252" s="3"/>
      <c r="T252" s="3"/>
      <c r="U252" s="3"/>
      <c r="V252" s="3"/>
    </row>
    <row r="253" spans="2:22" ht="12.75">
      <c r="B253" s="5"/>
      <c r="C253" s="5"/>
      <c r="D253" s="5"/>
      <c r="H253" s="3"/>
      <c r="I253" s="3"/>
      <c r="J253" s="3"/>
      <c r="K253" s="3"/>
      <c r="L253" s="275"/>
      <c r="N253" s="3"/>
      <c r="O253" s="3"/>
      <c r="P253" s="3"/>
      <c r="Q253" s="3"/>
      <c r="R253" s="3"/>
      <c r="S253" s="3"/>
      <c r="T253" s="3"/>
      <c r="U253" s="3"/>
      <c r="V253" s="3"/>
    </row>
    <row r="254" spans="2:22" ht="12.75">
      <c r="B254" s="5"/>
      <c r="C254" s="5"/>
      <c r="D254" s="5"/>
      <c r="H254" s="3"/>
      <c r="I254" s="3"/>
      <c r="J254" s="3"/>
      <c r="K254" s="3"/>
      <c r="L254" s="275"/>
      <c r="N254" s="3"/>
      <c r="O254" s="3"/>
      <c r="P254" s="3"/>
      <c r="Q254" s="3"/>
      <c r="R254" s="3"/>
      <c r="S254" s="3"/>
      <c r="T254" s="3"/>
      <c r="U254" s="3"/>
      <c r="V254" s="3"/>
    </row>
    <row r="255" spans="2:22" ht="12.75">
      <c r="B255" s="5"/>
      <c r="C255" s="5"/>
      <c r="D255" s="5"/>
      <c r="H255" s="3"/>
      <c r="I255" s="3"/>
      <c r="J255" s="3"/>
      <c r="K255" s="3"/>
      <c r="L255" s="275"/>
      <c r="N255" s="3"/>
      <c r="O255" s="3"/>
      <c r="P255" s="3"/>
      <c r="Q255" s="3"/>
      <c r="R255" s="3"/>
      <c r="S255" s="3"/>
      <c r="T255" s="3"/>
      <c r="U255" s="3"/>
      <c r="V255" s="3"/>
    </row>
    <row r="256" spans="2:22" ht="12.75">
      <c r="B256" s="5"/>
      <c r="C256" s="5"/>
      <c r="D256" s="5"/>
      <c r="H256" s="3"/>
      <c r="I256" s="3"/>
      <c r="J256" s="3"/>
      <c r="K256" s="3"/>
      <c r="L256" s="275"/>
      <c r="N256" s="3"/>
      <c r="O256" s="3"/>
      <c r="P256" s="3"/>
      <c r="Q256" s="3"/>
      <c r="R256" s="3"/>
      <c r="S256" s="3"/>
      <c r="T256" s="3"/>
      <c r="U256" s="3"/>
      <c r="V256" s="3"/>
    </row>
    <row r="257" spans="2:22" ht="12.75">
      <c r="B257" s="5"/>
      <c r="C257" s="5"/>
      <c r="D257" s="5"/>
      <c r="H257" s="3"/>
      <c r="I257" s="3"/>
      <c r="J257" s="3"/>
      <c r="K257" s="3"/>
      <c r="L257" s="275"/>
      <c r="N257" s="3"/>
      <c r="O257" s="3"/>
      <c r="P257" s="3"/>
      <c r="Q257" s="3"/>
      <c r="R257" s="3"/>
      <c r="S257" s="3"/>
      <c r="T257" s="3"/>
      <c r="U257" s="3"/>
      <c r="V257" s="3"/>
    </row>
    <row r="258" spans="2:22" ht="12.75">
      <c r="B258" s="5"/>
      <c r="C258" s="5"/>
      <c r="D258" s="5"/>
      <c r="H258" s="3"/>
      <c r="I258" s="3"/>
      <c r="J258" s="3"/>
      <c r="K258" s="3"/>
      <c r="L258" s="275"/>
      <c r="N258" s="3"/>
      <c r="O258" s="3"/>
      <c r="P258" s="3"/>
      <c r="Q258" s="3"/>
      <c r="R258" s="3"/>
      <c r="S258" s="3"/>
      <c r="T258" s="3"/>
      <c r="U258" s="3"/>
      <c r="V258" s="3"/>
    </row>
    <row r="259" spans="2:22" ht="12.75">
      <c r="B259" s="5"/>
      <c r="C259" s="5"/>
      <c r="D259" s="5"/>
      <c r="H259" s="3"/>
      <c r="I259" s="3"/>
      <c r="J259" s="3"/>
      <c r="K259" s="3"/>
      <c r="L259" s="275"/>
      <c r="N259" s="3"/>
      <c r="O259" s="3"/>
      <c r="P259" s="3"/>
      <c r="Q259" s="3"/>
      <c r="R259" s="3"/>
      <c r="S259" s="3"/>
      <c r="T259" s="3"/>
      <c r="U259" s="3"/>
      <c r="V259" s="3"/>
    </row>
    <row r="260" spans="2:22" ht="12.75">
      <c r="B260" s="5"/>
      <c r="C260" s="5"/>
      <c r="D260" s="5"/>
      <c r="H260" s="3"/>
      <c r="I260" s="3"/>
      <c r="J260" s="3"/>
      <c r="K260" s="3"/>
      <c r="L260" s="275"/>
      <c r="N260" s="3"/>
      <c r="O260" s="3"/>
      <c r="P260" s="3"/>
      <c r="Q260" s="3"/>
      <c r="R260" s="3"/>
      <c r="S260" s="3"/>
      <c r="T260" s="3"/>
      <c r="U260" s="3"/>
      <c r="V260" s="3"/>
    </row>
    <row r="261" spans="2:22" ht="12.75">
      <c r="B261" s="5"/>
      <c r="C261" s="5"/>
      <c r="D261" s="5"/>
      <c r="H261" s="3"/>
      <c r="I261" s="3"/>
      <c r="J261" s="3"/>
      <c r="K261" s="3"/>
      <c r="L261" s="275"/>
      <c r="N261" s="3"/>
      <c r="O261" s="3"/>
      <c r="P261" s="3"/>
      <c r="Q261" s="3"/>
      <c r="R261" s="3"/>
      <c r="S261" s="3"/>
      <c r="T261" s="3"/>
      <c r="U261" s="3"/>
      <c r="V261" s="3"/>
    </row>
    <row r="262" spans="2:22" ht="12.75">
      <c r="B262" s="5"/>
      <c r="C262" s="5"/>
      <c r="D262" s="5"/>
      <c r="H262" s="3"/>
      <c r="I262" s="3"/>
      <c r="J262" s="3"/>
      <c r="K262" s="3"/>
      <c r="L262" s="275"/>
      <c r="N262" s="3"/>
      <c r="O262" s="3"/>
      <c r="P262" s="3"/>
      <c r="Q262" s="3"/>
      <c r="R262" s="3"/>
      <c r="S262" s="3"/>
      <c r="T262" s="3"/>
      <c r="U262" s="3"/>
      <c r="V262" s="3"/>
    </row>
    <row r="263" spans="2:22" ht="12.75">
      <c r="B263" s="5"/>
      <c r="C263" s="5"/>
      <c r="D263" s="5"/>
      <c r="H263" s="3"/>
      <c r="I263" s="3"/>
      <c r="J263" s="3"/>
      <c r="K263" s="3"/>
      <c r="L263" s="275"/>
      <c r="N263" s="3"/>
      <c r="O263" s="3"/>
      <c r="P263" s="3"/>
      <c r="Q263" s="3"/>
      <c r="R263" s="3"/>
      <c r="S263" s="3"/>
      <c r="T263" s="3"/>
      <c r="U263" s="3"/>
      <c r="V263" s="3"/>
    </row>
    <row r="264" spans="2:22" ht="12.75">
      <c r="B264" s="5"/>
      <c r="C264" s="5"/>
      <c r="D264" s="5"/>
      <c r="H264" s="3"/>
      <c r="I264" s="3"/>
      <c r="J264" s="3"/>
      <c r="K264" s="3"/>
      <c r="L264" s="275"/>
      <c r="N264" s="3"/>
      <c r="O264" s="3"/>
      <c r="P264" s="3"/>
      <c r="Q264" s="3"/>
      <c r="R264" s="3"/>
      <c r="S264" s="3"/>
      <c r="T264" s="3"/>
      <c r="U264" s="3"/>
      <c r="V264" s="3"/>
    </row>
    <row r="265" spans="2:22" ht="12.75">
      <c r="B265" s="5"/>
      <c r="C265" s="5"/>
      <c r="D265" s="5"/>
      <c r="H265" s="3"/>
      <c r="I265" s="3"/>
      <c r="J265" s="3"/>
      <c r="K265" s="3"/>
      <c r="L265" s="275"/>
      <c r="N265" s="3"/>
      <c r="O265" s="3"/>
      <c r="P265" s="3"/>
      <c r="Q265" s="3"/>
      <c r="R265" s="3"/>
      <c r="S265" s="3"/>
      <c r="T265" s="3"/>
      <c r="U265" s="3"/>
      <c r="V265" s="3"/>
    </row>
    <row r="266" spans="2:22" ht="12.75">
      <c r="B266" s="5"/>
      <c r="C266" s="5"/>
      <c r="D266" s="5"/>
      <c r="H266" s="3"/>
      <c r="I266" s="3"/>
      <c r="J266" s="3"/>
      <c r="K266" s="3"/>
      <c r="L266" s="275"/>
      <c r="N266" s="3"/>
      <c r="O266" s="3"/>
      <c r="P266" s="3"/>
      <c r="Q266" s="3"/>
      <c r="R266" s="3"/>
      <c r="S266" s="3"/>
      <c r="T266" s="3"/>
      <c r="U266" s="3"/>
      <c r="V266" s="3"/>
    </row>
    <row r="267" spans="2:22" ht="12.75">
      <c r="B267" s="5"/>
      <c r="C267" s="5"/>
      <c r="D267" s="5"/>
      <c r="H267" s="3"/>
      <c r="I267" s="3"/>
      <c r="J267" s="3"/>
      <c r="K267" s="3"/>
      <c r="L267" s="275"/>
      <c r="N267" s="3"/>
      <c r="O267" s="3"/>
      <c r="P267" s="3"/>
      <c r="Q267" s="3"/>
      <c r="R267" s="3"/>
      <c r="S267" s="3"/>
      <c r="T267" s="3"/>
      <c r="U267" s="3"/>
      <c r="V267" s="3"/>
    </row>
    <row r="268" spans="2:22" ht="12.75">
      <c r="B268" s="5"/>
      <c r="C268" s="5"/>
      <c r="D268" s="5"/>
      <c r="H268" s="3"/>
      <c r="I268" s="3"/>
      <c r="J268" s="3"/>
      <c r="K268" s="3"/>
      <c r="L268" s="275"/>
      <c r="N268" s="3"/>
      <c r="O268" s="3"/>
      <c r="P268" s="3"/>
      <c r="Q268" s="3"/>
      <c r="R268" s="3"/>
      <c r="S268" s="3"/>
      <c r="T268" s="3"/>
      <c r="U268" s="3"/>
      <c r="V268" s="3"/>
    </row>
    <row r="269" spans="2:22" ht="12.75">
      <c r="B269" s="5"/>
      <c r="C269" s="5"/>
      <c r="D269" s="5"/>
      <c r="H269" s="3"/>
      <c r="I269" s="3"/>
      <c r="J269" s="3"/>
      <c r="K269" s="3"/>
      <c r="L269" s="275"/>
      <c r="N269" s="3"/>
      <c r="O269" s="3"/>
      <c r="P269" s="3"/>
      <c r="Q269" s="3"/>
      <c r="R269" s="3"/>
      <c r="S269" s="3"/>
      <c r="T269" s="3"/>
      <c r="U269" s="3"/>
      <c r="V269" s="3"/>
    </row>
    <row r="270" spans="2:22" ht="12.75">
      <c r="B270" s="5"/>
      <c r="C270" s="5"/>
      <c r="D270" s="5"/>
      <c r="H270" s="3"/>
      <c r="I270" s="3"/>
      <c r="J270" s="3"/>
      <c r="K270" s="3"/>
      <c r="L270" s="275"/>
      <c r="N270" s="3"/>
      <c r="O270" s="3"/>
      <c r="P270" s="3"/>
      <c r="Q270" s="3"/>
      <c r="R270" s="3"/>
      <c r="S270" s="3"/>
      <c r="T270" s="3"/>
      <c r="U270" s="3"/>
      <c r="V270" s="3"/>
    </row>
    <row r="271" spans="2:22" ht="12.75">
      <c r="B271" s="5"/>
      <c r="C271" s="5"/>
      <c r="D271" s="5"/>
      <c r="H271" s="3"/>
      <c r="I271" s="3"/>
      <c r="J271" s="3"/>
      <c r="K271" s="3"/>
      <c r="L271" s="275"/>
      <c r="N271" s="3"/>
      <c r="O271" s="3"/>
      <c r="P271" s="3"/>
      <c r="Q271" s="3"/>
      <c r="R271" s="3"/>
      <c r="S271" s="3"/>
      <c r="T271" s="3"/>
      <c r="U271" s="3"/>
      <c r="V271" s="3"/>
    </row>
    <row r="272" spans="2:22" ht="12.75">
      <c r="B272" s="5"/>
      <c r="C272" s="5"/>
      <c r="D272" s="5"/>
      <c r="H272" s="3"/>
      <c r="I272" s="3"/>
      <c r="J272" s="3"/>
      <c r="K272" s="3"/>
      <c r="L272" s="275"/>
      <c r="N272" s="3"/>
      <c r="O272" s="3"/>
      <c r="P272" s="3"/>
      <c r="Q272" s="3"/>
      <c r="R272" s="3"/>
      <c r="S272" s="3"/>
      <c r="T272" s="3"/>
      <c r="U272" s="3"/>
      <c r="V272" s="3"/>
    </row>
    <row r="273" spans="2:22" ht="12.75">
      <c r="B273" s="5"/>
      <c r="C273" s="5"/>
      <c r="D273" s="5"/>
      <c r="H273" s="3"/>
      <c r="I273" s="3"/>
      <c r="J273" s="3"/>
      <c r="K273" s="3"/>
      <c r="L273" s="275"/>
      <c r="N273" s="3"/>
      <c r="O273" s="3"/>
      <c r="P273" s="3"/>
      <c r="Q273" s="3"/>
      <c r="R273" s="3"/>
      <c r="S273" s="3"/>
      <c r="T273" s="3"/>
      <c r="U273" s="3"/>
      <c r="V273" s="3"/>
    </row>
    <row r="274" spans="2:22" ht="12.75">
      <c r="B274" s="5"/>
      <c r="C274" s="5"/>
      <c r="D274" s="5"/>
      <c r="H274" s="3"/>
      <c r="I274" s="3"/>
      <c r="J274" s="3"/>
      <c r="K274" s="3"/>
      <c r="L274" s="275"/>
      <c r="N274" s="3"/>
      <c r="O274" s="3"/>
      <c r="P274" s="3"/>
      <c r="Q274" s="3"/>
      <c r="R274" s="3"/>
      <c r="S274" s="3"/>
      <c r="T274" s="3"/>
      <c r="U274" s="3"/>
      <c r="V274" s="3"/>
    </row>
    <row r="275" spans="2:22" ht="12.75">
      <c r="B275" s="5"/>
      <c r="C275" s="5"/>
      <c r="D275" s="5"/>
      <c r="H275" s="3"/>
      <c r="I275" s="3"/>
      <c r="J275" s="3"/>
      <c r="K275" s="3"/>
      <c r="L275" s="275"/>
      <c r="N275" s="3"/>
      <c r="O275" s="3"/>
      <c r="P275" s="3"/>
      <c r="Q275" s="3"/>
      <c r="R275" s="3"/>
      <c r="S275" s="3"/>
      <c r="T275" s="3"/>
      <c r="U275" s="3"/>
      <c r="V275" s="3"/>
    </row>
    <row r="276" spans="2:22" ht="12.75">
      <c r="B276" s="5"/>
      <c r="C276" s="5"/>
      <c r="D276" s="5"/>
      <c r="H276" s="3"/>
      <c r="I276" s="3"/>
      <c r="J276" s="3"/>
      <c r="K276" s="3"/>
      <c r="L276" s="275"/>
      <c r="N276" s="3"/>
      <c r="O276" s="3"/>
      <c r="P276" s="3"/>
      <c r="Q276" s="3"/>
      <c r="R276" s="3"/>
      <c r="S276" s="3"/>
      <c r="T276" s="3"/>
      <c r="U276" s="3"/>
      <c r="V276" s="3"/>
    </row>
    <row r="277" spans="2:22" ht="12.75">
      <c r="B277" s="5"/>
      <c r="C277" s="5"/>
      <c r="D277" s="5"/>
      <c r="H277" s="3"/>
      <c r="I277" s="3"/>
      <c r="J277" s="3"/>
      <c r="K277" s="3"/>
      <c r="L277" s="275"/>
      <c r="N277" s="3"/>
      <c r="O277" s="3"/>
      <c r="P277" s="3"/>
      <c r="Q277" s="3"/>
      <c r="R277" s="3"/>
      <c r="S277" s="3"/>
      <c r="T277" s="3"/>
      <c r="U277" s="3"/>
      <c r="V277" s="3"/>
    </row>
    <row r="278" spans="2:22" ht="12.75">
      <c r="B278" s="5"/>
      <c r="C278" s="5"/>
      <c r="D278" s="5"/>
      <c r="H278" s="3"/>
      <c r="I278" s="3"/>
      <c r="J278" s="3"/>
      <c r="K278" s="3"/>
      <c r="L278" s="275"/>
      <c r="N278" s="3"/>
      <c r="O278" s="3"/>
      <c r="P278" s="3"/>
      <c r="Q278" s="3"/>
      <c r="R278" s="3"/>
      <c r="S278" s="3"/>
      <c r="T278" s="3"/>
      <c r="U278" s="3"/>
      <c r="V278" s="3"/>
    </row>
    <row r="279" spans="2:22" ht="12.75">
      <c r="B279" s="5"/>
      <c r="C279" s="5"/>
      <c r="D279" s="5"/>
      <c r="H279" s="3"/>
      <c r="I279" s="3"/>
      <c r="J279" s="3"/>
      <c r="K279" s="3"/>
      <c r="L279" s="275"/>
      <c r="N279" s="3"/>
      <c r="O279" s="3"/>
      <c r="P279" s="3"/>
      <c r="Q279" s="3"/>
      <c r="R279" s="3"/>
      <c r="S279" s="3"/>
      <c r="T279" s="3"/>
      <c r="U279" s="3"/>
      <c r="V279" s="3"/>
    </row>
    <row r="280" spans="2:22" ht="12.75">
      <c r="B280" s="5"/>
      <c r="C280" s="5"/>
      <c r="D280" s="5"/>
      <c r="H280" s="3"/>
      <c r="I280" s="3"/>
      <c r="J280" s="3"/>
      <c r="K280" s="3"/>
      <c r="L280" s="275"/>
      <c r="N280" s="3"/>
      <c r="O280" s="3"/>
      <c r="P280" s="3"/>
      <c r="Q280" s="3"/>
      <c r="R280" s="3"/>
      <c r="S280" s="3"/>
      <c r="T280" s="3"/>
      <c r="U280" s="3"/>
      <c r="V280" s="3"/>
    </row>
    <row r="281" spans="2:22" ht="12.75">
      <c r="B281" s="5"/>
      <c r="C281" s="5"/>
      <c r="D281" s="5"/>
      <c r="H281" s="3"/>
      <c r="I281" s="3"/>
      <c r="J281" s="3"/>
      <c r="K281" s="3"/>
      <c r="L281" s="275"/>
      <c r="N281" s="3"/>
      <c r="O281" s="3"/>
      <c r="P281" s="3"/>
      <c r="Q281" s="3"/>
      <c r="R281" s="3"/>
      <c r="S281" s="3"/>
      <c r="T281" s="3"/>
      <c r="U281" s="3"/>
      <c r="V281" s="3"/>
    </row>
    <row r="282" spans="2:22" ht="12.75">
      <c r="B282" s="5"/>
      <c r="C282" s="5"/>
      <c r="D282" s="5"/>
      <c r="H282" s="3"/>
      <c r="I282" s="3"/>
      <c r="J282" s="3"/>
      <c r="K282" s="3"/>
      <c r="L282" s="275"/>
      <c r="N282" s="3"/>
      <c r="O282" s="3"/>
      <c r="P282" s="3"/>
      <c r="Q282" s="3"/>
      <c r="R282" s="3"/>
      <c r="S282" s="3"/>
      <c r="T282" s="3"/>
      <c r="U282" s="3"/>
      <c r="V282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2"/>
  <sheetViews>
    <sheetView workbookViewId="0" topLeftCell="A1">
      <selection activeCell="R2" sqref="R2"/>
    </sheetView>
  </sheetViews>
  <sheetFormatPr defaultColWidth="9.140625" defaultRowHeight="12.75"/>
  <cols>
    <col min="1" max="1" width="1.8515625" style="284" customWidth="1"/>
    <col min="2" max="2" width="18.28125" style="284" customWidth="1"/>
    <col min="3" max="3" width="5.57421875" style="284" customWidth="1"/>
    <col min="4" max="5" width="8.28125" style="284" customWidth="1"/>
    <col min="6" max="6" width="7.28125" style="284" customWidth="1"/>
    <col min="7" max="7" width="7.421875" style="284" customWidth="1"/>
    <col min="8" max="8" width="8.00390625" style="284" customWidth="1"/>
    <col min="9" max="9" width="6.7109375" style="284" customWidth="1"/>
    <col min="10" max="10" width="1.421875" style="284" customWidth="1"/>
    <col min="11" max="11" width="8.140625" style="284" customWidth="1"/>
    <col min="12" max="12" width="8.00390625" style="284" customWidth="1"/>
    <col min="13" max="13" width="1.1484375" style="284" customWidth="1"/>
    <col min="14" max="14" width="8.140625" style="284" customWidth="1"/>
    <col min="15" max="16" width="7.8515625" style="284" customWidth="1"/>
    <col min="17" max="16384" width="9.140625" style="284" customWidth="1"/>
  </cols>
  <sheetData>
    <row r="1" spans="4:16" ht="6.75" customHeight="1"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2:16" s="293" customFormat="1" ht="24.75" customHeight="1">
      <c r="B2" s="286">
        <v>39996</v>
      </c>
      <c r="C2" s="287"/>
      <c r="D2" s="288" t="s">
        <v>94</v>
      </c>
      <c r="E2" s="288" t="s">
        <v>95</v>
      </c>
      <c r="F2" s="288" t="s">
        <v>96</v>
      </c>
      <c r="G2" s="288" t="s">
        <v>97</v>
      </c>
      <c r="H2" s="288" t="s">
        <v>98</v>
      </c>
      <c r="I2" s="288" t="s">
        <v>99</v>
      </c>
      <c r="J2" s="289"/>
      <c r="K2" s="290" t="s">
        <v>100</v>
      </c>
      <c r="L2" s="290" t="s">
        <v>101</v>
      </c>
      <c r="M2" s="289"/>
      <c r="N2" s="291" t="s">
        <v>102</v>
      </c>
      <c r="O2" s="291" t="s">
        <v>103</v>
      </c>
      <c r="P2" s="292" t="s">
        <v>104</v>
      </c>
    </row>
    <row r="3" spans="2:16" ht="12.75">
      <c r="B3" s="354" t="s">
        <v>111</v>
      </c>
      <c r="C3" s="362">
        <v>7</v>
      </c>
      <c r="E3" s="295"/>
      <c r="F3" s="295"/>
      <c r="G3" s="296"/>
      <c r="H3" s="296"/>
      <c r="I3" s="296"/>
      <c r="J3" s="296"/>
      <c r="K3" s="296"/>
      <c r="L3" s="296"/>
      <c r="M3" s="296"/>
      <c r="N3" s="296"/>
      <c r="O3" s="296"/>
      <c r="P3" s="322"/>
    </row>
    <row r="4" spans="2:16" ht="12.75">
      <c r="B4" s="294" t="s">
        <v>105</v>
      </c>
      <c r="C4" s="295"/>
      <c r="D4" s="296"/>
      <c r="E4" s="297"/>
      <c r="F4" s="296"/>
      <c r="G4" s="296"/>
      <c r="H4" s="367">
        <f>1594/D7</f>
        <v>1.4056437389770724</v>
      </c>
      <c r="I4" s="296"/>
      <c r="J4" s="296"/>
      <c r="K4" s="296"/>
      <c r="L4" s="298">
        <v>0.8552561127967151</v>
      </c>
      <c r="M4" s="297"/>
      <c r="N4" s="296"/>
      <c r="O4" s="296"/>
      <c r="P4" s="369">
        <v>14</v>
      </c>
    </row>
    <row r="5" spans="2:16" ht="12.75">
      <c r="B5" s="299" t="s">
        <v>106</v>
      </c>
      <c r="C5" s="300">
        <v>1</v>
      </c>
      <c r="D5" s="301">
        <v>1044.9284235692</v>
      </c>
      <c r="E5" s="365">
        <v>1.03</v>
      </c>
      <c r="F5" s="302">
        <f>D5*E5</f>
        <v>1076.2762762762761</v>
      </c>
      <c r="G5" s="366">
        <f>H5/D5</f>
        <v>0.8876833392825263</v>
      </c>
      <c r="H5" s="304">
        <f>L5+P5</f>
        <v>927.5655523451336</v>
      </c>
      <c r="I5" s="305">
        <f>H5/$H$7</f>
        <v>0.5819106350973234</v>
      </c>
      <c r="J5" s="306"/>
      <c r="K5" s="304">
        <f>F5-O5</f>
        <v>1075.738138138138</v>
      </c>
      <c r="L5" s="304">
        <f>K5*L4</f>
        <v>920.0316184111997</v>
      </c>
      <c r="M5" s="307"/>
      <c r="N5" s="364">
        <v>0.0005</v>
      </c>
      <c r="O5" s="308">
        <f>F5*N5</f>
        <v>0.538138138138138</v>
      </c>
      <c r="P5" s="309">
        <f>O5*P$4</f>
        <v>7.533933933933932</v>
      </c>
    </row>
    <row r="6" spans="2:16" ht="12.75">
      <c r="B6" s="299" t="s">
        <v>107</v>
      </c>
      <c r="C6" s="300">
        <v>2</v>
      </c>
      <c r="D6" s="310">
        <f>D7-D5</f>
        <v>89.07157643079995</v>
      </c>
      <c r="E6" s="311">
        <f>F6/D6</f>
        <v>1.0073216094185846</v>
      </c>
      <c r="F6" s="302">
        <f>F7-F5</f>
        <v>89.72372372372388</v>
      </c>
      <c r="G6" s="366">
        <f>H6/D6</f>
        <v>7.482010247933827</v>
      </c>
      <c r="H6" s="304">
        <f>L6+P6</f>
        <v>666.4344476548664</v>
      </c>
      <c r="I6" s="305">
        <f>H6/$H$7</f>
        <v>0.41808936490267656</v>
      </c>
      <c r="J6" s="306"/>
      <c r="K6" s="304">
        <f>F6-O6</f>
        <v>44.86186186186194</v>
      </c>
      <c r="L6" s="304">
        <f>K6*L4</f>
        <v>38.368381588799245</v>
      </c>
      <c r="M6" s="307"/>
      <c r="N6" s="363">
        <v>0.5</v>
      </c>
      <c r="O6" s="308">
        <f>F6*N6</f>
        <v>44.86186186186194</v>
      </c>
      <c r="P6" s="309">
        <f>O6*P$4</f>
        <v>628.0660660660672</v>
      </c>
    </row>
    <row r="7" spans="2:16" ht="12.75">
      <c r="B7" s="294" t="s">
        <v>108</v>
      </c>
      <c r="C7" s="295"/>
      <c r="D7" s="357">
        <v>1134</v>
      </c>
      <c r="E7" s="312">
        <f>F7/D7</f>
        <v>1.0282186948853616</v>
      </c>
      <c r="F7" s="358">
        <v>1166</v>
      </c>
      <c r="G7" s="303">
        <f>H7/D7</f>
        <v>1.4056437389770724</v>
      </c>
      <c r="H7" s="304">
        <f>SUM(H5:H6)</f>
        <v>1594</v>
      </c>
      <c r="I7" s="305">
        <f>H7/$H$7</f>
        <v>1</v>
      </c>
      <c r="J7" s="306"/>
      <c r="K7" s="304">
        <f>F7-O7</f>
        <v>1120.6</v>
      </c>
      <c r="L7" s="304">
        <f>SUM(L4:L6)</f>
        <v>959.2552561127957</v>
      </c>
      <c r="M7" s="307"/>
      <c r="N7" s="313"/>
      <c r="O7" s="314">
        <f>SUM(O5:O6)</f>
        <v>45.40000000000008</v>
      </c>
      <c r="P7" s="315">
        <f>SUM(P5:P6)</f>
        <v>635.600000000001</v>
      </c>
    </row>
    <row r="8" spans="2:16" ht="12.75">
      <c r="B8" s="294"/>
      <c r="C8" s="316" t="s">
        <v>109</v>
      </c>
      <c r="D8" s="356">
        <f>O8/F7</f>
        <v>0.03893653516295026</v>
      </c>
      <c r="E8" s="317"/>
      <c r="F8" s="297"/>
      <c r="G8" s="297"/>
      <c r="H8" s="318">
        <f>D7*H4</f>
        <v>1594</v>
      </c>
      <c r="I8" s="296"/>
      <c r="J8" s="296"/>
      <c r="K8" s="296"/>
      <c r="L8" s="296"/>
      <c r="M8" s="296"/>
      <c r="N8" s="296"/>
      <c r="O8" s="359">
        <v>45.4</v>
      </c>
      <c r="P8" s="319">
        <f>P7/L7</f>
        <v>0.6625973597222207</v>
      </c>
    </row>
    <row r="9" spans="2:16" ht="12.75">
      <c r="B9" s="294"/>
      <c r="C9" s="320" t="s">
        <v>110</v>
      </c>
      <c r="D9" s="355">
        <f>F7/D7</f>
        <v>1.0282186948853616</v>
      </c>
      <c r="E9" s="295"/>
      <c r="F9" s="295"/>
      <c r="G9" s="296"/>
      <c r="H9" s="321">
        <f>H7-H8</f>
        <v>0</v>
      </c>
      <c r="I9" s="296"/>
      <c r="J9" s="296"/>
      <c r="K9" s="296"/>
      <c r="L9" s="296"/>
      <c r="M9" s="296"/>
      <c r="N9" s="296"/>
      <c r="O9" s="321">
        <f>O7-O8</f>
        <v>7.815970093361102E-14</v>
      </c>
      <c r="P9" s="322"/>
    </row>
    <row r="10" spans="2:16" ht="12.75">
      <c r="B10" s="294"/>
      <c r="C10" s="316"/>
      <c r="D10" s="323"/>
      <c r="E10" s="317"/>
      <c r="F10" s="295"/>
      <c r="G10" s="295"/>
      <c r="H10" s="324"/>
      <c r="I10" s="295"/>
      <c r="J10" s="295"/>
      <c r="K10" s="295"/>
      <c r="L10" s="295"/>
      <c r="M10" s="295"/>
      <c r="N10" s="295"/>
      <c r="O10" s="324"/>
      <c r="P10" s="325"/>
    </row>
    <row r="11" spans="2:16" ht="12.75">
      <c r="B11" s="326" t="s">
        <v>112</v>
      </c>
      <c r="C11" s="295">
        <v>1</v>
      </c>
      <c r="D11" s="327" t="s">
        <v>144</v>
      </c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25"/>
    </row>
    <row r="12" spans="2:16" ht="12.75">
      <c r="B12" s="294"/>
      <c r="C12" s="295">
        <v>2</v>
      </c>
      <c r="D12" s="295" t="s">
        <v>113</v>
      </c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325"/>
    </row>
    <row r="13" spans="2:16" ht="12.75">
      <c r="B13" s="294"/>
      <c r="C13" s="295"/>
      <c r="D13" s="295" t="s">
        <v>114</v>
      </c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325"/>
    </row>
    <row r="14" spans="2:16" ht="12.75">
      <c r="B14" s="294"/>
      <c r="C14" s="295"/>
      <c r="D14" s="295" t="s">
        <v>115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325"/>
    </row>
    <row r="15" spans="2:16" ht="12.75">
      <c r="B15" s="294"/>
      <c r="C15" s="295">
        <v>3</v>
      </c>
      <c r="D15" s="295" t="s">
        <v>116</v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325"/>
    </row>
    <row r="16" spans="2:16" ht="12.75">
      <c r="B16" s="328"/>
      <c r="C16" s="329">
        <v>4</v>
      </c>
      <c r="D16" s="329" t="s">
        <v>117</v>
      </c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30"/>
    </row>
    <row r="20" spans="2:4" ht="12.75">
      <c r="B20" s="361">
        <v>1632</v>
      </c>
      <c r="D20" s="360" t="s">
        <v>145</v>
      </c>
    </row>
    <row r="21" spans="2:4" ht="12.75">
      <c r="B21" s="365">
        <v>1.03</v>
      </c>
      <c r="D21" s="360" t="s">
        <v>146</v>
      </c>
    </row>
    <row r="22" spans="2:4" ht="12.75">
      <c r="B22" s="370">
        <v>14</v>
      </c>
      <c r="D22" s="360" t="s">
        <v>148</v>
      </c>
    </row>
  </sheetData>
  <sheetProtection/>
  <conditionalFormatting sqref="H3 O9:O10 O3 H9:H10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6" sqref="A6"/>
    </sheetView>
  </sheetViews>
  <sheetFormatPr defaultColWidth="9.140625" defaultRowHeight="12.75"/>
  <cols>
    <col min="1" max="1" width="10.421875" style="284" customWidth="1"/>
    <col min="2" max="7" width="9.140625" style="284" customWidth="1"/>
    <col min="8" max="8" width="8.28125" style="284" customWidth="1"/>
    <col min="9" max="16" width="9.140625" style="284" customWidth="1"/>
    <col min="17" max="17" width="8.140625" style="284" customWidth="1"/>
    <col min="18" max="18" width="7.00390625" style="284" customWidth="1"/>
    <col min="19" max="20" width="9.140625" style="284" customWidth="1"/>
  </cols>
  <sheetData>
    <row r="1" ht="12.75">
      <c r="A1" s="331" t="s">
        <v>118</v>
      </c>
    </row>
    <row r="2" ht="12.75">
      <c r="A2" s="331"/>
    </row>
    <row r="3" spans="2:20" ht="12.75">
      <c r="B3" s="524" t="s">
        <v>119</v>
      </c>
      <c r="C3" s="525"/>
      <c r="D3" s="525"/>
      <c r="E3" s="526"/>
      <c r="F3" s="521" t="s">
        <v>120</v>
      </c>
      <c r="G3" s="522"/>
      <c r="H3" s="522"/>
      <c r="I3" s="522"/>
      <c r="J3" s="523"/>
      <c r="K3" s="527" t="s">
        <v>121</v>
      </c>
      <c r="L3" s="528"/>
      <c r="M3" s="528"/>
      <c r="N3" s="528"/>
      <c r="O3" s="528"/>
      <c r="P3" s="528"/>
      <c r="Q3" s="529" t="s">
        <v>122</v>
      </c>
      <c r="R3" s="529"/>
      <c r="S3" s="530"/>
      <c r="T3" s="293"/>
    </row>
    <row r="4" spans="1:19" ht="38.25">
      <c r="A4" s="332" t="s">
        <v>73</v>
      </c>
      <c r="B4" s="333" t="s">
        <v>123</v>
      </c>
      <c r="C4" s="333" t="s">
        <v>124</v>
      </c>
      <c r="D4" s="333" t="s">
        <v>125</v>
      </c>
      <c r="E4" s="333" t="s">
        <v>126</v>
      </c>
      <c r="F4" s="334" t="s">
        <v>127</v>
      </c>
      <c r="G4" s="334" t="s">
        <v>128</v>
      </c>
      <c r="H4" s="334" t="s">
        <v>159</v>
      </c>
      <c r="I4" s="334" t="s">
        <v>129</v>
      </c>
      <c r="J4" s="335" t="s">
        <v>130</v>
      </c>
      <c r="K4" s="336" t="s">
        <v>131</v>
      </c>
      <c r="L4" s="336" t="s">
        <v>132</v>
      </c>
      <c r="M4" s="336" t="s">
        <v>133</v>
      </c>
      <c r="N4" s="336" t="s">
        <v>134</v>
      </c>
      <c r="O4" s="337" t="s">
        <v>130</v>
      </c>
      <c r="P4" s="336" t="s">
        <v>135</v>
      </c>
      <c r="Q4" s="338" t="s">
        <v>136</v>
      </c>
      <c r="R4" s="338" t="s">
        <v>137</v>
      </c>
      <c r="S4" s="338" t="s">
        <v>138</v>
      </c>
    </row>
    <row r="5" spans="1:19" ht="12.75">
      <c r="A5" s="339">
        <v>39995</v>
      </c>
      <c r="B5" s="340">
        <v>1632</v>
      </c>
      <c r="C5" s="340">
        <v>1</v>
      </c>
      <c r="D5" s="341">
        <v>0.036174016686531585</v>
      </c>
      <c r="E5" s="342">
        <v>1.2806372549019607</v>
      </c>
      <c r="F5" s="343">
        <v>1512.7749108331632</v>
      </c>
      <c r="G5" s="344">
        <v>1.03</v>
      </c>
      <c r="H5" s="343">
        <f>F5*G5</f>
        <v>1558.1581581581581</v>
      </c>
      <c r="I5" s="341">
        <v>0.0005</v>
      </c>
      <c r="J5" s="345">
        <v>0.7966537006121308</v>
      </c>
      <c r="K5" s="346">
        <v>119.22508916683682</v>
      </c>
      <c r="L5" s="347">
        <v>1.005173010809344</v>
      </c>
      <c r="M5" s="341">
        <v>0.5</v>
      </c>
      <c r="N5" s="345">
        <v>14</v>
      </c>
      <c r="O5" s="345">
        <v>7.4216113007336535</v>
      </c>
      <c r="P5" s="346">
        <v>119.84184184184187</v>
      </c>
      <c r="Q5" s="348">
        <v>116</v>
      </c>
      <c r="R5" s="346">
        <v>-3.8418418418418696</v>
      </c>
      <c r="S5" s="374">
        <v>-0.03311932622277474</v>
      </c>
    </row>
    <row r="6" spans="1:19" ht="12.75">
      <c r="A6" s="339"/>
      <c r="B6" s="340">
        <f>+'F2 Daily Milk Price'!$D$7</f>
        <v>1134</v>
      </c>
      <c r="C6" s="340">
        <f>'F2 Daily Milk Price'!$C$3</f>
        <v>7</v>
      </c>
      <c r="D6" s="341">
        <f>+'F2 Daily Milk Price'!$D$8</f>
        <v>0.03893653516295026</v>
      </c>
      <c r="E6" s="342">
        <f>'F2 Daily Milk Price'!$H$4</f>
        <v>1.4056437389770724</v>
      </c>
      <c r="F6" s="343">
        <f>'F2 Daily Milk Price'!$D$5</f>
        <v>1044.9284235692</v>
      </c>
      <c r="G6" s="344">
        <f>'F2 Daily Milk Price'!$E$5</f>
        <v>1.03</v>
      </c>
      <c r="H6" s="343">
        <f>F6*G6</f>
        <v>1076.2762762762761</v>
      </c>
      <c r="I6" s="341">
        <f>'F2 Daily Milk Price'!$N$5</f>
        <v>0.0005</v>
      </c>
      <c r="J6" s="345">
        <f>+'F2 Daily Milk Price'!$G$5</f>
        <v>0.8876833392825263</v>
      </c>
      <c r="K6" s="346">
        <f>'F2 Daily Milk Price'!$D$6</f>
        <v>89.07157643079995</v>
      </c>
      <c r="L6" s="347">
        <f>'F2 Daily Milk Price'!$E$6</f>
        <v>1.0073216094185846</v>
      </c>
      <c r="M6" s="341">
        <f>'F2 Daily Milk Price'!$N$6</f>
        <v>0.5</v>
      </c>
      <c r="N6" s="345">
        <f>+'F2 Daily Milk Price'!$P$4</f>
        <v>14</v>
      </c>
      <c r="O6" s="345">
        <f>+'F2 Daily Milk Price'!$G$6</f>
        <v>7.482010247933827</v>
      </c>
      <c r="P6" s="346">
        <f>'F2 Daily Milk Price'!$F$6</f>
        <v>89.72372372372388</v>
      </c>
      <c r="Q6" s="348"/>
      <c r="R6" s="346">
        <f>Q6-P6</f>
        <v>-89.72372372372388</v>
      </c>
      <c r="S6" s="374" t="e">
        <f>R6/Q6</f>
        <v>#DIV/0!</v>
      </c>
    </row>
    <row r="7" spans="1:19" ht="12.75">
      <c r="A7" s="339"/>
      <c r="B7" s="340">
        <f>+'F2 Daily Milk Price'!$D$7</f>
        <v>1134</v>
      </c>
      <c r="C7" s="340">
        <f>'F2 Daily Milk Price'!$C$3</f>
        <v>7</v>
      </c>
      <c r="D7" s="341">
        <f>+'F2 Daily Milk Price'!$D$8</f>
        <v>0.03893653516295026</v>
      </c>
      <c r="E7" s="342">
        <f>'F2 Daily Milk Price'!$H$4</f>
        <v>1.4056437389770724</v>
      </c>
      <c r="F7" s="343">
        <f>'F2 Daily Milk Price'!$D$5</f>
        <v>1044.9284235692</v>
      </c>
      <c r="G7" s="344">
        <f>'F2 Daily Milk Price'!$E$5</f>
        <v>1.03</v>
      </c>
      <c r="H7" s="343">
        <f aca="true" t="shared" si="0" ref="H7:H23">F7*G7</f>
        <v>1076.2762762762761</v>
      </c>
      <c r="I7" s="341">
        <f>'F2 Daily Milk Price'!$N$5</f>
        <v>0.0005</v>
      </c>
      <c r="J7" s="345">
        <f>+'F2 Daily Milk Price'!$G$5</f>
        <v>0.8876833392825263</v>
      </c>
      <c r="K7" s="346">
        <f>'F2 Daily Milk Price'!$D$6</f>
        <v>89.07157643079995</v>
      </c>
      <c r="L7" s="347">
        <f>'F2 Daily Milk Price'!$E$6</f>
        <v>1.0073216094185846</v>
      </c>
      <c r="M7" s="341">
        <f>'F2 Daily Milk Price'!$N$6</f>
        <v>0.5</v>
      </c>
      <c r="N7" s="345">
        <f>+'F2 Daily Milk Price'!$P$4</f>
        <v>14</v>
      </c>
      <c r="O7" s="345">
        <f>+'F2 Daily Milk Price'!$G$6</f>
        <v>7.482010247933827</v>
      </c>
      <c r="P7" s="346">
        <f>'F2 Daily Milk Price'!$F$6</f>
        <v>89.72372372372388</v>
      </c>
      <c r="Q7" s="348"/>
      <c r="R7" s="346">
        <f aca="true" t="shared" si="1" ref="R7:R23">Q7-P7</f>
        <v>-89.72372372372388</v>
      </c>
      <c r="S7" s="374" t="e">
        <f aca="true" t="shared" si="2" ref="S7:S23">R7/Q7</f>
        <v>#DIV/0!</v>
      </c>
    </row>
    <row r="8" spans="1:19" ht="12.75">
      <c r="A8" s="339"/>
      <c r="B8" s="340">
        <f>+'F2 Daily Milk Price'!$D$7</f>
        <v>1134</v>
      </c>
      <c r="C8" s="340">
        <f>'F2 Daily Milk Price'!$C$3</f>
        <v>7</v>
      </c>
      <c r="D8" s="341">
        <f>+'F2 Daily Milk Price'!$D$8</f>
        <v>0.03893653516295026</v>
      </c>
      <c r="E8" s="342">
        <f>'F2 Daily Milk Price'!$H$4</f>
        <v>1.4056437389770724</v>
      </c>
      <c r="F8" s="343">
        <f>'F2 Daily Milk Price'!$D$5</f>
        <v>1044.9284235692</v>
      </c>
      <c r="G8" s="344">
        <f>'F2 Daily Milk Price'!$E$5</f>
        <v>1.03</v>
      </c>
      <c r="H8" s="343">
        <f t="shared" si="0"/>
        <v>1076.2762762762761</v>
      </c>
      <c r="I8" s="341">
        <f>'F2 Daily Milk Price'!$N$5</f>
        <v>0.0005</v>
      </c>
      <c r="J8" s="345">
        <f>+'F2 Daily Milk Price'!$G$5</f>
        <v>0.8876833392825263</v>
      </c>
      <c r="K8" s="346">
        <f>'F2 Daily Milk Price'!$D$6</f>
        <v>89.07157643079995</v>
      </c>
      <c r="L8" s="347">
        <f>'F2 Daily Milk Price'!$E$6</f>
        <v>1.0073216094185846</v>
      </c>
      <c r="M8" s="341">
        <f>'F2 Daily Milk Price'!$N$6</f>
        <v>0.5</v>
      </c>
      <c r="N8" s="345">
        <f>+'F2 Daily Milk Price'!$P$4</f>
        <v>14</v>
      </c>
      <c r="O8" s="345">
        <f>+'F2 Daily Milk Price'!$G$6</f>
        <v>7.482010247933827</v>
      </c>
      <c r="P8" s="346">
        <f>'F2 Daily Milk Price'!$F$6</f>
        <v>89.72372372372388</v>
      </c>
      <c r="Q8" s="348"/>
      <c r="R8" s="346">
        <f t="shared" si="1"/>
        <v>-89.72372372372388</v>
      </c>
      <c r="S8" s="374" t="e">
        <f t="shared" si="2"/>
        <v>#DIV/0!</v>
      </c>
    </row>
    <row r="9" spans="1:19" ht="12.75">
      <c r="A9" s="339"/>
      <c r="B9" s="340">
        <f>+'F2 Daily Milk Price'!$D$7</f>
        <v>1134</v>
      </c>
      <c r="C9" s="340">
        <f>'F2 Daily Milk Price'!$C$3</f>
        <v>7</v>
      </c>
      <c r="D9" s="341">
        <f>+'F2 Daily Milk Price'!$D$8</f>
        <v>0.03893653516295026</v>
      </c>
      <c r="E9" s="342">
        <f>'F2 Daily Milk Price'!$H$4</f>
        <v>1.4056437389770724</v>
      </c>
      <c r="F9" s="343">
        <f>'F2 Daily Milk Price'!$D$5</f>
        <v>1044.9284235692</v>
      </c>
      <c r="G9" s="344">
        <f>'F2 Daily Milk Price'!$E$5</f>
        <v>1.03</v>
      </c>
      <c r="H9" s="343">
        <f t="shared" si="0"/>
        <v>1076.2762762762761</v>
      </c>
      <c r="I9" s="341">
        <f>'F2 Daily Milk Price'!$N$5</f>
        <v>0.0005</v>
      </c>
      <c r="J9" s="345">
        <f>+'F2 Daily Milk Price'!$G$5</f>
        <v>0.8876833392825263</v>
      </c>
      <c r="K9" s="346">
        <f>'F2 Daily Milk Price'!$D$6</f>
        <v>89.07157643079995</v>
      </c>
      <c r="L9" s="347">
        <f>'F2 Daily Milk Price'!$E$6</f>
        <v>1.0073216094185846</v>
      </c>
      <c r="M9" s="341">
        <f>'F2 Daily Milk Price'!$N$6</f>
        <v>0.5</v>
      </c>
      <c r="N9" s="345">
        <f>+'F2 Daily Milk Price'!$P$4</f>
        <v>14</v>
      </c>
      <c r="O9" s="345">
        <f>+'F2 Daily Milk Price'!$G$6</f>
        <v>7.482010247933827</v>
      </c>
      <c r="P9" s="346">
        <f>'F2 Daily Milk Price'!$F$6</f>
        <v>89.72372372372388</v>
      </c>
      <c r="Q9" s="348"/>
      <c r="R9" s="346">
        <f t="shared" si="1"/>
        <v>-89.72372372372388</v>
      </c>
      <c r="S9" s="374" t="e">
        <f t="shared" si="2"/>
        <v>#DIV/0!</v>
      </c>
    </row>
    <row r="10" spans="1:19" ht="12.75">
      <c r="A10" s="339"/>
      <c r="B10" s="340">
        <f>+'F2 Daily Milk Price'!$D$7</f>
        <v>1134</v>
      </c>
      <c r="C10" s="340">
        <f>'F2 Daily Milk Price'!$C$3</f>
        <v>7</v>
      </c>
      <c r="D10" s="341">
        <f>+'F2 Daily Milk Price'!$D$8</f>
        <v>0.03893653516295026</v>
      </c>
      <c r="E10" s="342">
        <f>'F2 Daily Milk Price'!$H$4</f>
        <v>1.4056437389770724</v>
      </c>
      <c r="F10" s="343">
        <f>'F2 Daily Milk Price'!$D$5</f>
        <v>1044.9284235692</v>
      </c>
      <c r="G10" s="344">
        <f>'F2 Daily Milk Price'!$E$5</f>
        <v>1.03</v>
      </c>
      <c r="H10" s="343">
        <f t="shared" si="0"/>
        <v>1076.2762762762761</v>
      </c>
      <c r="I10" s="341">
        <f>'F2 Daily Milk Price'!$N$5</f>
        <v>0.0005</v>
      </c>
      <c r="J10" s="345">
        <f>+'F2 Daily Milk Price'!$G$5</f>
        <v>0.8876833392825263</v>
      </c>
      <c r="K10" s="346">
        <f>'F2 Daily Milk Price'!$D$6</f>
        <v>89.07157643079995</v>
      </c>
      <c r="L10" s="347">
        <f>'F2 Daily Milk Price'!$E$6</f>
        <v>1.0073216094185846</v>
      </c>
      <c r="M10" s="341">
        <f>'F2 Daily Milk Price'!$N$6</f>
        <v>0.5</v>
      </c>
      <c r="N10" s="345">
        <f>+'F2 Daily Milk Price'!$P$4</f>
        <v>14</v>
      </c>
      <c r="O10" s="345">
        <f>+'F2 Daily Milk Price'!$G$6</f>
        <v>7.482010247933827</v>
      </c>
      <c r="P10" s="346">
        <f>'F2 Daily Milk Price'!$F$6</f>
        <v>89.72372372372388</v>
      </c>
      <c r="Q10" s="348"/>
      <c r="R10" s="346">
        <f t="shared" si="1"/>
        <v>-89.72372372372388</v>
      </c>
      <c r="S10" s="374" t="e">
        <f t="shared" si="2"/>
        <v>#DIV/0!</v>
      </c>
    </row>
    <row r="11" spans="1:19" ht="12.75">
      <c r="A11" s="339"/>
      <c r="B11" s="340">
        <f>+'F2 Daily Milk Price'!$D$7</f>
        <v>1134</v>
      </c>
      <c r="C11" s="340">
        <f>'F2 Daily Milk Price'!$C$3</f>
        <v>7</v>
      </c>
      <c r="D11" s="341">
        <f>+'F2 Daily Milk Price'!$D$8</f>
        <v>0.03893653516295026</v>
      </c>
      <c r="E11" s="342">
        <f>'F2 Daily Milk Price'!$H$4</f>
        <v>1.4056437389770724</v>
      </c>
      <c r="F11" s="343">
        <f>'F2 Daily Milk Price'!$D$5</f>
        <v>1044.9284235692</v>
      </c>
      <c r="G11" s="344">
        <f>'F2 Daily Milk Price'!$E$5</f>
        <v>1.03</v>
      </c>
      <c r="H11" s="343">
        <f t="shared" si="0"/>
        <v>1076.2762762762761</v>
      </c>
      <c r="I11" s="341">
        <f>'F2 Daily Milk Price'!$N$5</f>
        <v>0.0005</v>
      </c>
      <c r="J11" s="345">
        <f>+'F2 Daily Milk Price'!$G$5</f>
        <v>0.8876833392825263</v>
      </c>
      <c r="K11" s="346">
        <f>'F2 Daily Milk Price'!$D$6</f>
        <v>89.07157643079995</v>
      </c>
      <c r="L11" s="347">
        <f>'F2 Daily Milk Price'!$E$6</f>
        <v>1.0073216094185846</v>
      </c>
      <c r="M11" s="341">
        <f>'F2 Daily Milk Price'!$N$6</f>
        <v>0.5</v>
      </c>
      <c r="N11" s="345">
        <f>+'F2 Daily Milk Price'!$P$4</f>
        <v>14</v>
      </c>
      <c r="O11" s="345">
        <f>+'F2 Daily Milk Price'!$G$6</f>
        <v>7.482010247933827</v>
      </c>
      <c r="P11" s="346">
        <f>'F2 Daily Milk Price'!$F$6</f>
        <v>89.72372372372388</v>
      </c>
      <c r="Q11" s="348"/>
      <c r="R11" s="346">
        <f t="shared" si="1"/>
        <v>-89.72372372372388</v>
      </c>
      <c r="S11" s="374" t="e">
        <f t="shared" si="2"/>
        <v>#DIV/0!</v>
      </c>
    </row>
    <row r="12" spans="1:19" ht="12.75">
      <c r="A12" s="339"/>
      <c r="B12" s="340">
        <f>+'F2 Daily Milk Price'!$D$7</f>
        <v>1134</v>
      </c>
      <c r="C12" s="340">
        <f>'F2 Daily Milk Price'!$C$3</f>
        <v>7</v>
      </c>
      <c r="D12" s="341">
        <f>+'F2 Daily Milk Price'!$D$8</f>
        <v>0.03893653516295026</v>
      </c>
      <c r="E12" s="342">
        <f>'F2 Daily Milk Price'!$H$4</f>
        <v>1.4056437389770724</v>
      </c>
      <c r="F12" s="343">
        <f>'F2 Daily Milk Price'!$D$5</f>
        <v>1044.9284235692</v>
      </c>
      <c r="G12" s="344">
        <f>'F2 Daily Milk Price'!$E$5</f>
        <v>1.03</v>
      </c>
      <c r="H12" s="343">
        <f t="shared" si="0"/>
        <v>1076.2762762762761</v>
      </c>
      <c r="I12" s="341">
        <f>'F2 Daily Milk Price'!$N$5</f>
        <v>0.0005</v>
      </c>
      <c r="J12" s="345">
        <f>+'F2 Daily Milk Price'!$G$5</f>
        <v>0.8876833392825263</v>
      </c>
      <c r="K12" s="346">
        <f>'F2 Daily Milk Price'!$D$6</f>
        <v>89.07157643079995</v>
      </c>
      <c r="L12" s="347">
        <f>'F2 Daily Milk Price'!$E$6</f>
        <v>1.0073216094185846</v>
      </c>
      <c r="M12" s="341">
        <f>'F2 Daily Milk Price'!$N$6</f>
        <v>0.5</v>
      </c>
      <c r="N12" s="345">
        <f>+'F2 Daily Milk Price'!$P$4</f>
        <v>14</v>
      </c>
      <c r="O12" s="345">
        <f>+'F2 Daily Milk Price'!$G$6</f>
        <v>7.482010247933827</v>
      </c>
      <c r="P12" s="346">
        <f>'F2 Daily Milk Price'!$F$6</f>
        <v>89.72372372372388</v>
      </c>
      <c r="Q12" s="348"/>
      <c r="R12" s="346">
        <f t="shared" si="1"/>
        <v>-89.72372372372388</v>
      </c>
      <c r="S12" s="374" t="e">
        <f t="shared" si="2"/>
        <v>#DIV/0!</v>
      </c>
    </row>
    <row r="13" spans="1:19" ht="12.75">
      <c r="A13" s="339"/>
      <c r="B13" s="340">
        <f>+'F2 Daily Milk Price'!$D$7</f>
        <v>1134</v>
      </c>
      <c r="C13" s="340">
        <f>'F2 Daily Milk Price'!$C$3</f>
        <v>7</v>
      </c>
      <c r="D13" s="341">
        <f>+'F2 Daily Milk Price'!$D$8</f>
        <v>0.03893653516295026</v>
      </c>
      <c r="E13" s="342">
        <f>'F2 Daily Milk Price'!$H$4</f>
        <v>1.4056437389770724</v>
      </c>
      <c r="F13" s="343">
        <f>'F2 Daily Milk Price'!$D$5</f>
        <v>1044.9284235692</v>
      </c>
      <c r="G13" s="344">
        <f>'F2 Daily Milk Price'!$E$5</f>
        <v>1.03</v>
      </c>
      <c r="H13" s="343">
        <f t="shared" si="0"/>
        <v>1076.2762762762761</v>
      </c>
      <c r="I13" s="341">
        <f>'F2 Daily Milk Price'!$N$5</f>
        <v>0.0005</v>
      </c>
      <c r="J13" s="345">
        <f>+'F2 Daily Milk Price'!$G$5</f>
        <v>0.8876833392825263</v>
      </c>
      <c r="K13" s="346">
        <f>'F2 Daily Milk Price'!$D$6</f>
        <v>89.07157643079995</v>
      </c>
      <c r="L13" s="347">
        <f>'F2 Daily Milk Price'!$E$6</f>
        <v>1.0073216094185846</v>
      </c>
      <c r="M13" s="341">
        <f>'F2 Daily Milk Price'!$N$6</f>
        <v>0.5</v>
      </c>
      <c r="N13" s="345">
        <f>+'F2 Daily Milk Price'!$P$4</f>
        <v>14</v>
      </c>
      <c r="O13" s="345">
        <f>+'F2 Daily Milk Price'!$G$6</f>
        <v>7.482010247933827</v>
      </c>
      <c r="P13" s="346">
        <f>'F2 Daily Milk Price'!$F$6</f>
        <v>89.72372372372388</v>
      </c>
      <c r="Q13" s="348"/>
      <c r="R13" s="346">
        <f t="shared" si="1"/>
        <v>-89.72372372372388</v>
      </c>
      <c r="S13" s="374" t="e">
        <f t="shared" si="2"/>
        <v>#DIV/0!</v>
      </c>
    </row>
    <row r="14" spans="1:19" ht="12.75">
      <c r="A14" s="339"/>
      <c r="B14" s="340">
        <f>+'F2 Daily Milk Price'!$D$7</f>
        <v>1134</v>
      </c>
      <c r="C14" s="340">
        <f>'F2 Daily Milk Price'!$C$3</f>
        <v>7</v>
      </c>
      <c r="D14" s="341">
        <f>+'F2 Daily Milk Price'!$D$8</f>
        <v>0.03893653516295026</v>
      </c>
      <c r="E14" s="342">
        <f>'F2 Daily Milk Price'!$H$4</f>
        <v>1.4056437389770724</v>
      </c>
      <c r="F14" s="343">
        <f>'F2 Daily Milk Price'!$D$5</f>
        <v>1044.9284235692</v>
      </c>
      <c r="G14" s="344">
        <f>'F2 Daily Milk Price'!$E$5</f>
        <v>1.03</v>
      </c>
      <c r="H14" s="343">
        <f t="shared" si="0"/>
        <v>1076.2762762762761</v>
      </c>
      <c r="I14" s="341">
        <f>'F2 Daily Milk Price'!$N$5</f>
        <v>0.0005</v>
      </c>
      <c r="J14" s="345">
        <f>+'F2 Daily Milk Price'!$G$5</f>
        <v>0.8876833392825263</v>
      </c>
      <c r="K14" s="346">
        <f>'F2 Daily Milk Price'!$D$6</f>
        <v>89.07157643079995</v>
      </c>
      <c r="L14" s="347">
        <f>'F2 Daily Milk Price'!$E$6</f>
        <v>1.0073216094185846</v>
      </c>
      <c r="M14" s="341">
        <f>'F2 Daily Milk Price'!$N$6</f>
        <v>0.5</v>
      </c>
      <c r="N14" s="345">
        <f>+'F2 Daily Milk Price'!$P$4</f>
        <v>14</v>
      </c>
      <c r="O14" s="345">
        <f>+'F2 Daily Milk Price'!$G$6</f>
        <v>7.482010247933827</v>
      </c>
      <c r="P14" s="346">
        <f>'F2 Daily Milk Price'!$F$6</f>
        <v>89.72372372372388</v>
      </c>
      <c r="Q14" s="348"/>
      <c r="R14" s="346">
        <f t="shared" si="1"/>
        <v>-89.72372372372388</v>
      </c>
      <c r="S14" s="374" t="e">
        <f t="shared" si="2"/>
        <v>#DIV/0!</v>
      </c>
    </row>
    <row r="15" spans="1:19" ht="12.75">
      <c r="A15" s="339"/>
      <c r="B15" s="340">
        <f>+'F2 Daily Milk Price'!$D$7</f>
        <v>1134</v>
      </c>
      <c r="C15" s="340">
        <f>'F2 Daily Milk Price'!$C$3</f>
        <v>7</v>
      </c>
      <c r="D15" s="341">
        <f>+'F2 Daily Milk Price'!$D$8</f>
        <v>0.03893653516295026</v>
      </c>
      <c r="E15" s="342">
        <f>'F2 Daily Milk Price'!$H$4</f>
        <v>1.4056437389770724</v>
      </c>
      <c r="F15" s="343">
        <f>'F2 Daily Milk Price'!$D$5</f>
        <v>1044.9284235692</v>
      </c>
      <c r="G15" s="344">
        <f>'F2 Daily Milk Price'!$E$5</f>
        <v>1.03</v>
      </c>
      <c r="H15" s="343">
        <f t="shared" si="0"/>
        <v>1076.2762762762761</v>
      </c>
      <c r="I15" s="341">
        <f>'F2 Daily Milk Price'!$N$5</f>
        <v>0.0005</v>
      </c>
      <c r="J15" s="345">
        <f>+'F2 Daily Milk Price'!$G$5</f>
        <v>0.8876833392825263</v>
      </c>
      <c r="K15" s="346">
        <f>'F2 Daily Milk Price'!$D$6</f>
        <v>89.07157643079995</v>
      </c>
      <c r="L15" s="347">
        <f>'F2 Daily Milk Price'!$E$6</f>
        <v>1.0073216094185846</v>
      </c>
      <c r="M15" s="341">
        <f>'F2 Daily Milk Price'!$N$6</f>
        <v>0.5</v>
      </c>
      <c r="N15" s="345">
        <f>+'F2 Daily Milk Price'!$P$4</f>
        <v>14</v>
      </c>
      <c r="O15" s="345">
        <f>+'F2 Daily Milk Price'!$G$6</f>
        <v>7.482010247933827</v>
      </c>
      <c r="P15" s="346">
        <f>'F2 Daily Milk Price'!$F$6</f>
        <v>89.72372372372388</v>
      </c>
      <c r="Q15" s="348"/>
      <c r="R15" s="346">
        <f t="shared" si="1"/>
        <v>-89.72372372372388</v>
      </c>
      <c r="S15" s="374" t="e">
        <f t="shared" si="2"/>
        <v>#DIV/0!</v>
      </c>
    </row>
    <row r="16" spans="1:19" ht="12.75">
      <c r="A16" s="339"/>
      <c r="B16" s="340">
        <f>+'F2 Daily Milk Price'!$D$7</f>
        <v>1134</v>
      </c>
      <c r="C16" s="340">
        <f>'F2 Daily Milk Price'!$C$3</f>
        <v>7</v>
      </c>
      <c r="D16" s="341">
        <f>+'F2 Daily Milk Price'!$D$8</f>
        <v>0.03893653516295026</v>
      </c>
      <c r="E16" s="342">
        <f>'F2 Daily Milk Price'!$H$4</f>
        <v>1.4056437389770724</v>
      </c>
      <c r="F16" s="343">
        <f>'F2 Daily Milk Price'!$D$5</f>
        <v>1044.9284235692</v>
      </c>
      <c r="G16" s="344">
        <f>'F2 Daily Milk Price'!$E$5</f>
        <v>1.03</v>
      </c>
      <c r="H16" s="343">
        <f t="shared" si="0"/>
        <v>1076.2762762762761</v>
      </c>
      <c r="I16" s="341">
        <f>'F2 Daily Milk Price'!$N$5</f>
        <v>0.0005</v>
      </c>
      <c r="J16" s="345">
        <f>+'F2 Daily Milk Price'!$G$5</f>
        <v>0.8876833392825263</v>
      </c>
      <c r="K16" s="346">
        <f>'F2 Daily Milk Price'!$D$6</f>
        <v>89.07157643079995</v>
      </c>
      <c r="L16" s="347">
        <f>'F2 Daily Milk Price'!$E$6</f>
        <v>1.0073216094185846</v>
      </c>
      <c r="M16" s="341">
        <f>'F2 Daily Milk Price'!$N$6</f>
        <v>0.5</v>
      </c>
      <c r="N16" s="345">
        <f>+'F2 Daily Milk Price'!$P$4</f>
        <v>14</v>
      </c>
      <c r="O16" s="345">
        <f>+'F2 Daily Milk Price'!$G$6</f>
        <v>7.482010247933827</v>
      </c>
      <c r="P16" s="346">
        <f>'F2 Daily Milk Price'!$F$6</f>
        <v>89.72372372372388</v>
      </c>
      <c r="Q16" s="348"/>
      <c r="R16" s="346">
        <f t="shared" si="1"/>
        <v>-89.72372372372388</v>
      </c>
      <c r="S16" s="374" t="e">
        <f t="shared" si="2"/>
        <v>#DIV/0!</v>
      </c>
    </row>
    <row r="17" spans="1:19" ht="12.75">
      <c r="A17" s="339"/>
      <c r="B17" s="340">
        <f>+'F2 Daily Milk Price'!$D$7</f>
        <v>1134</v>
      </c>
      <c r="C17" s="340">
        <f>'F2 Daily Milk Price'!$C$3</f>
        <v>7</v>
      </c>
      <c r="D17" s="341">
        <f>+'F2 Daily Milk Price'!$D$8</f>
        <v>0.03893653516295026</v>
      </c>
      <c r="E17" s="342">
        <f>'F2 Daily Milk Price'!$H$4</f>
        <v>1.4056437389770724</v>
      </c>
      <c r="F17" s="343">
        <f>'F2 Daily Milk Price'!$D$5</f>
        <v>1044.9284235692</v>
      </c>
      <c r="G17" s="344">
        <f>'F2 Daily Milk Price'!$E$5</f>
        <v>1.03</v>
      </c>
      <c r="H17" s="343">
        <f t="shared" si="0"/>
        <v>1076.2762762762761</v>
      </c>
      <c r="I17" s="341">
        <f>'F2 Daily Milk Price'!$N$5</f>
        <v>0.0005</v>
      </c>
      <c r="J17" s="345">
        <f>+'F2 Daily Milk Price'!$G$5</f>
        <v>0.8876833392825263</v>
      </c>
      <c r="K17" s="346">
        <f>'F2 Daily Milk Price'!$D$6</f>
        <v>89.07157643079995</v>
      </c>
      <c r="L17" s="347">
        <f>'F2 Daily Milk Price'!$E$6</f>
        <v>1.0073216094185846</v>
      </c>
      <c r="M17" s="341">
        <f>'F2 Daily Milk Price'!$N$6</f>
        <v>0.5</v>
      </c>
      <c r="N17" s="345">
        <f>+'F2 Daily Milk Price'!$P$4</f>
        <v>14</v>
      </c>
      <c r="O17" s="345">
        <f>+'F2 Daily Milk Price'!$G$6</f>
        <v>7.482010247933827</v>
      </c>
      <c r="P17" s="346">
        <f>'F2 Daily Milk Price'!$F$6</f>
        <v>89.72372372372388</v>
      </c>
      <c r="Q17" s="348"/>
      <c r="R17" s="346">
        <f t="shared" si="1"/>
        <v>-89.72372372372388</v>
      </c>
      <c r="S17" s="374" t="e">
        <f t="shared" si="2"/>
        <v>#DIV/0!</v>
      </c>
    </row>
    <row r="18" spans="1:19" ht="12.75">
      <c r="A18" s="339"/>
      <c r="B18" s="340">
        <f>+'F2 Daily Milk Price'!$D$7</f>
        <v>1134</v>
      </c>
      <c r="C18" s="340">
        <f>'F2 Daily Milk Price'!$C$3</f>
        <v>7</v>
      </c>
      <c r="D18" s="341">
        <f>+'F2 Daily Milk Price'!$D$8</f>
        <v>0.03893653516295026</v>
      </c>
      <c r="E18" s="342">
        <f>'F2 Daily Milk Price'!$H$4</f>
        <v>1.4056437389770724</v>
      </c>
      <c r="F18" s="343">
        <f>'F2 Daily Milk Price'!$D$5</f>
        <v>1044.9284235692</v>
      </c>
      <c r="G18" s="344">
        <f>'F2 Daily Milk Price'!$E$5</f>
        <v>1.03</v>
      </c>
      <c r="H18" s="343">
        <f t="shared" si="0"/>
        <v>1076.2762762762761</v>
      </c>
      <c r="I18" s="341">
        <f>'F2 Daily Milk Price'!$N$5</f>
        <v>0.0005</v>
      </c>
      <c r="J18" s="345">
        <f>+'F2 Daily Milk Price'!$G$5</f>
        <v>0.8876833392825263</v>
      </c>
      <c r="K18" s="346">
        <f>'F2 Daily Milk Price'!$D$6</f>
        <v>89.07157643079995</v>
      </c>
      <c r="L18" s="347">
        <f>'F2 Daily Milk Price'!$E$6</f>
        <v>1.0073216094185846</v>
      </c>
      <c r="M18" s="341">
        <f>'F2 Daily Milk Price'!$N$6</f>
        <v>0.5</v>
      </c>
      <c r="N18" s="345">
        <f>+'F2 Daily Milk Price'!$P$4</f>
        <v>14</v>
      </c>
      <c r="O18" s="345">
        <f>+'F2 Daily Milk Price'!$G$6</f>
        <v>7.482010247933827</v>
      </c>
      <c r="P18" s="346">
        <f>'F2 Daily Milk Price'!$F$6</f>
        <v>89.72372372372388</v>
      </c>
      <c r="Q18" s="348"/>
      <c r="R18" s="346">
        <f t="shared" si="1"/>
        <v>-89.72372372372388</v>
      </c>
      <c r="S18" s="374" t="e">
        <f t="shared" si="2"/>
        <v>#DIV/0!</v>
      </c>
    </row>
    <row r="19" spans="1:19" ht="12.75">
      <c r="A19" s="339"/>
      <c r="B19" s="340">
        <f>+'F2 Daily Milk Price'!$D$7</f>
        <v>1134</v>
      </c>
      <c r="C19" s="340">
        <f>'F2 Daily Milk Price'!$C$3</f>
        <v>7</v>
      </c>
      <c r="D19" s="341">
        <f>+'F2 Daily Milk Price'!$D$8</f>
        <v>0.03893653516295026</v>
      </c>
      <c r="E19" s="342">
        <f>'F2 Daily Milk Price'!$H$4</f>
        <v>1.4056437389770724</v>
      </c>
      <c r="F19" s="343">
        <f>'F2 Daily Milk Price'!$D$5</f>
        <v>1044.9284235692</v>
      </c>
      <c r="G19" s="344">
        <f>'F2 Daily Milk Price'!$E$5</f>
        <v>1.03</v>
      </c>
      <c r="H19" s="343">
        <f t="shared" si="0"/>
        <v>1076.2762762762761</v>
      </c>
      <c r="I19" s="341">
        <f>'F2 Daily Milk Price'!$N$5</f>
        <v>0.0005</v>
      </c>
      <c r="J19" s="345">
        <f>+'F2 Daily Milk Price'!$G$5</f>
        <v>0.8876833392825263</v>
      </c>
      <c r="K19" s="346">
        <f>'F2 Daily Milk Price'!$D$6</f>
        <v>89.07157643079995</v>
      </c>
      <c r="L19" s="347">
        <f>'F2 Daily Milk Price'!$E$6</f>
        <v>1.0073216094185846</v>
      </c>
      <c r="M19" s="341">
        <f>'F2 Daily Milk Price'!$N$6</f>
        <v>0.5</v>
      </c>
      <c r="N19" s="345">
        <f>+'F2 Daily Milk Price'!$P$4</f>
        <v>14</v>
      </c>
      <c r="O19" s="345">
        <f>+'F2 Daily Milk Price'!$G$6</f>
        <v>7.482010247933827</v>
      </c>
      <c r="P19" s="346">
        <f>'F2 Daily Milk Price'!$F$6</f>
        <v>89.72372372372388</v>
      </c>
      <c r="Q19" s="348"/>
      <c r="R19" s="346">
        <f t="shared" si="1"/>
        <v>-89.72372372372388</v>
      </c>
      <c r="S19" s="374" t="e">
        <f t="shared" si="2"/>
        <v>#DIV/0!</v>
      </c>
    </row>
    <row r="20" spans="1:19" ht="12.75">
      <c r="A20" s="339"/>
      <c r="B20" s="340">
        <f>+'F2 Daily Milk Price'!$D$7</f>
        <v>1134</v>
      </c>
      <c r="C20" s="340">
        <f>'F2 Daily Milk Price'!$C$3</f>
        <v>7</v>
      </c>
      <c r="D20" s="341">
        <f>+'F2 Daily Milk Price'!$D$8</f>
        <v>0.03893653516295026</v>
      </c>
      <c r="E20" s="342">
        <f>'F2 Daily Milk Price'!$H$4</f>
        <v>1.4056437389770724</v>
      </c>
      <c r="F20" s="343">
        <f>'F2 Daily Milk Price'!$D$5</f>
        <v>1044.9284235692</v>
      </c>
      <c r="G20" s="344">
        <f>'F2 Daily Milk Price'!$E$5</f>
        <v>1.03</v>
      </c>
      <c r="H20" s="343">
        <f t="shared" si="0"/>
        <v>1076.2762762762761</v>
      </c>
      <c r="I20" s="341">
        <f>'F2 Daily Milk Price'!$N$5</f>
        <v>0.0005</v>
      </c>
      <c r="J20" s="345">
        <f>+'F2 Daily Milk Price'!$G$5</f>
        <v>0.8876833392825263</v>
      </c>
      <c r="K20" s="346">
        <f>'F2 Daily Milk Price'!$D$6</f>
        <v>89.07157643079995</v>
      </c>
      <c r="L20" s="347">
        <f>'F2 Daily Milk Price'!$E$6</f>
        <v>1.0073216094185846</v>
      </c>
      <c r="M20" s="341">
        <f>'F2 Daily Milk Price'!$N$6</f>
        <v>0.5</v>
      </c>
      <c r="N20" s="345">
        <f>+'F2 Daily Milk Price'!$P$4</f>
        <v>14</v>
      </c>
      <c r="O20" s="345">
        <f>+'F2 Daily Milk Price'!$G$6</f>
        <v>7.482010247933827</v>
      </c>
      <c r="P20" s="346">
        <f>'F2 Daily Milk Price'!$F$6</f>
        <v>89.72372372372388</v>
      </c>
      <c r="Q20" s="348"/>
      <c r="R20" s="346">
        <f t="shared" si="1"/>
        <v>-89.72372372372388</v>
      </c>
      <c r="S20" s="374" t="e">
        <f t="shared" si="2"/>
        <v>#DIV/0!</v>
      </c>
    </row>
    <row r="21" spans="1:19" ht="12.75">
      <c r="A21" s="339"/>
      <c r="B21" s="340">
        <f>+'F2 Daily Milk Price'!$D$7</f>
        <v>1134</v>
      </c>
      <c r="C21" s="340">
        <f>'F2 Daily Milk Price'!$C$3</f>
        <v>7</v>
      </c>
      <c r="D21" s="341">
        <f>+'F2 Daily Milk Price'!$D$8</f>
        <v>0.03893653516295026</v>
      </c>
      <c r="E21" s="342">
        <f>'F2 Daily Milk Price'!$H$4</f>
        <v>1.4056437389770724</v>
      </c>
      <c r="F21" s="343">
        <f>'F2 Daily Milk Price'!$D$5</f>
        <v>1044.9284235692</v>
      </c>
      <c r="G21" s="344">
        <f>'F2 Daily Milk Price'!$E$5</f>
        <v>1.03</v>
      </c>
      <c r="H21" s="343">
        <f t="shared" si="0"/>
        <v>1076.2762762762761</v>
      </c>
      <c r="I21" s="341">
        <f>'F2 Daily Milk Price'!$N$5</f>
        <v>0.0005</v>
      </c>
      <c r="J21" s="345">
        <f>+'F2 Daily Milk Price'!$G$5</f>
        <v>0.8876833392825263</v>
      </c>
      <c r="K21" s="346">
        <f>'F2 Daily Milk Price'!$D$6</f>
        <v>89.07157643079995</v>
      </c>
      <c r="L21" s="347">
        <f>'F2 Daily Milk Price'!$E$6</f>
        <v>1.0073216094185846</v>
      </c>
      <c r="M21" s="341">
        <f>'F2 Daily Milk Price'!$N$6</f>
        <v>0.5</v>
      </c>
      <c r="N21" s="345">
        <f>+'F2 Daily Milk Price'!$P$4</f>
        <v>14</v>
      </c>
      <c r="O21" s="345">
        <f>+'F2 Daily Milk Price'!$G$6</f>
        <v>7.482010247933827</v>
      </c>
      <c r="P21" s="346">
        <f>'F2 Daily Milk Price'!$F$6</f>
        <v>89.72372372372388</v>
      </c>
      <c r="Q21" s="348"/>
      <c r="R21" s="346">
        <f t="shared" si="1"/>
        <v>-89.72372372372388</v>
      </c>
      <c r="S21" s="374" t="e">
        <f t="shared" si="2"/>
        <v>#DIV/0!</v>
      </c>
    </row>
    <row r="22" spans="1:19" ht="12.75">
      <c r="A22" s="339"/>
      <c r="B22" s="340">
        <f>+'F2 Daily Milk Price'!$D$7</f>
        <v>1134</v>
      </c>
      <c r="C22" s="340">
        <f>'F2 Daily Milk Price'!$C$3</f>
        <v>7</v>
      </c>
      <c r="D22" s="341">
        <f>+'F2 Daily Milk Price'!$D$8</f>
        <v>0.03893653516295026</v>
      </c>
      <c r="E22" s="342">
        <f>'F2 Daily Milk Price'!$H$4</f>
        <v>1.4056437389770724</v>
      </c>
      <c r="F22" s="343">
        <f>'F2 Daily Milk Price'!$D$5</f>
        <v>1044.9284235692</v>
      </c>
      <c r="G22" s="344">
        <f>'F2 Daily Milk Price'!$E$5</f>
        <v>1.03</v>
      </c>
      <c r="H22" s="343">
        <f t="shared" si="0"/>
        <v>1076.2762762762761</v>
      </c>
      <c r="I22" s="341">
        <f>'F2 Daily Milk Price'!$N$5</f>
        <v>0.0005</v>
      </c>
      <c r="J22" s="345">
        <f>+'F2 Daily Milk Price'!$G$5</f>
        <v>0.8876833392825263</v>
      </c>
      <c r="K22" s="346">
        <f>'F2 Daily Milk Price'!$D$6</f>
        <v>89.07157643079995</v>
      </c>
      <c r="L22" s="347">
        <f>'F2 Daily Milk Price'!$E$6</f>
        <v>1.0073216094185846</v>
      </c>
      <c r="M22" s="341">
        <f>'F2 Daily Milk Price'!$N$6</f>
        <v>0.5</v>
      </c>
      <c r="N22" s="345">
        <f>+'F2 Daily Milk Price'!$P$4</f>
        <v>14</v>
      </c>
      <c r="O22" s="345">
        <f>+'F2 Daily Milk Price'!$G$6</f>
        <v>7.482010247933827</v>
      </c>
      <c r="P22" s="346">
        <f>'F2 Daily Milk Price'!$F$6</f>
        <v>89.72372372372388</v>
      </c>
      <c r="Q22" s="348"/>
      <c r="R22" s="346">
        <f t="shared" si="1"/>
        <v>-89.72372372372388</v>
      </c>
      <c r="S22" s="374" t="e">
        <f t="shared" si="2"/>
        <v>#DIV/0!</v>
      </c>
    </row>
    <row r="23" spans="1:19" ht="12.75">
      <c r="A23" s="339"/>
      <c r="B23" s="340">
        <f>+'F2 Daily Milk Price'!$D$7</f>
        <v>1134</v>
      </c>
      <c r="C23" s="340">
        <f>'F2 Daily Milk Price'!$C$3</f>
        <v>7</v>
      </c>
      <c r="D23" s="341">
        <f>+'F2 Daily Milk Price'!$D$8</f>
        <v>0.03893653516295026</v>
      </c>
      <c r="E23" s="342">
        <f>'F2 Daily Milk Price'!$H$4</f>
        <v>1.4056437389770724</v>
      </c>
      <c r="F23" s="343">
        <f>'F2 Daily Milk Price'!$D$5</f>
        <v>1044.9284235692</v>
      </c>
      <c r="G23" s="344">
        <f>'F2 Daily Milk Price'!$E$5</f>
        <v>1.03</v>
      </c>
      <c r="H23" s="343">
        <f t="shared" si="0"/>
        <v>1076.2762762762761</v>
      </c>
      <c r="I23" s="341">
        <f>'F2 Daily Milk Price'!$N$5</f>
        <v>0.0005</v>
      </c>
      <c r="J23" s="345">
        <f>+'F2 Daily Milk Price'!$G$5</f>
        <v>0.8876833392825263</v>
      </c>
      <c r="K23" s="346">
        <f>'F2 Daily Milk Price'!$D$6</f>
        <v>89.07157643079995</v>
      </c>
      <c r="L23" s="347">
        <f>'F2 Daily Milk Price'!$E$6</f>
        <v>1.0073216094185846</v>
      </c>
      <c r="M23" s="341">
        <f>'F2 Daily Milk Price'!$N$6</f>
        <v>0.5</v>
      </c>
      <c r="N23" s="345">
        <f>+'F2 Daily Milk Price'!$P$4</f>
        <v>14</v>
      </c>
      <c r="O23" s="345">
        <f>+'F2 Daily Milk Price'!$G$6</f>
        <v>7.482010247933827</v>
      </c>
      <c r="P23" s="346">
        <f>'F2 Daily Milk Price'!$F$6</f>
        <v>89.72372372372388</v>
      </c>
      <c r="Q23" s="348"/>
      <c r="R23" s="346">
        <f t="shared" si="1"/>
        <v>-89.72372372372388</v>
      </c>
      <c r="S23" s="374" t="e">
        <f t="shared" si="2"/>
        <v>#DIV/0!</v>
      </c>
    </row>
    <row r="26" spans="2:9" ht="12.75">
      <c r="B26" s="349" t="s">
        <v>139</v>
      </c>
      <c r="C26" s="350">
        <v>1</v>
      </c>
      <c r="D26" s="351" t="s">
        <v>140</v>
      </c>
      <c r="E26" s="350"/>
      <c r="F26" s="350"/>
      <c r="G26" s="350"/>
      <c r="H26" s="350"/>
      <c r="I26" s="352"/>
    </row>
    <row r="27" spans="2:9" ht="12.75">
      <c r="B27" s="294"/>
      <c r="C27" s="295">
        <v>2</v>
      </c>
      <c r="D27" s="327" t="s">
        <v>141</v>
      </c>
      <c r="E27" s="295"/>
      <c r="F27" s="295"/>
      <c r="G27" s="295"/>
      <c r="H27" s="295"/>
      <c r="I27" s="325"/>
    </row>
    <row r="28" spans="2:9" ht="12.75">
      <c r="B28" s="294"/>
      <c r="C28" s="295">
        <v>3</v>
      </c>
      <c r="D28" s="327" t="s">
        <v>142</v>
      </c>
      <c r="E28" s="295"/>
      <c r="F28" s="295"/>
      <c r="G28" s="295"/>
      <c r="H28" s="295"/>
      <c r="I28" s="325"/>
    </row>
    <row r="29" spans="2:9" ht="12.75">
      <c r="B29" s="328"/>
      <c r="C29" s="329">
        <v>4</v>
      </c>
      <c r="D29" s="353" t="s">
        <v>143</v>
      </c>
      <c r="E29" s="329"/>
      <c r="F29" s="329"/>
      <c r="G29" s="329"/>
      <c r="H29" s="329"/>
      <c r="I29" s="330"/>
    </row>
  </sheetData>
  <mergeCells count="4">
    <mergeCell ref="F3:J3"/>
    <mergeCell ref="B3:E3"/>
    <mergeCell ref="K3:P3"/>
    <mergeCell ref="Q3:S3"/>
  </mergeCells>
  <conditionalFormatting sqref="S5:S23">
    <cfRule type="cellIs" priority="1" dxfId="0" operator="lessThan" stopIfTrue="1">
      <formula>-0.05</formula>
    </cfRule>
    <cfRule type="cellIs" priority="2" dxfId="1" operator="between" stopIfTrue="1">
      <formula>-0.0499999</formula>
      <formula>-0.02</formula>
    </cfRule>
    <cfRule type="cellIs" priority="3" dxfId="2" operator="greaterThan" stopIfTrue="1">
      <formula>-0.02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pane ySplit="2" topLeftCell="BM3" activePane="bottomLeft" state="frozen"/>
      <selection pane="topLeft" activeCell="O16" sqref="O16"/>
      <selection pane="bottomLeft" activeCell="I28" sqref="I28"/>
    </sheetView>
  </sheetViews>
  <sheetFormatPr defaultColWidth="9.140625" defaultRowHeight="12.75"/>
  <cols>
    <col min="1" max="1" width="4.28125" style="13" customWidth="1"/>
    <col min="2" max="2" width="17.00390625" style="40" hidden="1" customWidth="1"/>
    <col min="3" max="3" width="10.57421875" style="41" hidden="1" customWidth="1"/>
    <col min="4" max="4" width="33.00390625" style="41" customWidth="1"/>
    <col min="5" max="5" width="7.140625" style="41" customWidth="1"/>
    <col min="6" max="6" width="12.421875" style="42" customWidth="1"/>
    <col min="7" max="7" width="14.421875" style="43" customWidth="1"/>
    <col min="8" max="8" width="12.7109375" style="44" customWidth="1"/>
    <col min="9" max="16384" width="9.140625" style="13" customWidth="1"/>
  </cols>
  <sheetData>
    <row r="1" spans="1:8" ht="12.75">
      <c r="A1" s="14"/>
      <c r="B1" s="14">
        <v>1</v>
      </c>
      <c r="C1" s="14"/>
      <c r="D1" s="14">
        <v>1</v>
      </c>
      <c r="E1" s="14">
        <v>2</v>
      </c>
      <c r="F1" s="14">
        <v>3</v>
      </c>
      <c r="G1" s="14">
        <v>4</v>
      </c>
      <c r="H1" s="14">
        <v>5</v>
      </c>
    </row>
    <row r="2" spans="1:8" s="18" customFormat="1" ht="38.25">
      <c r="A2" s="17" t="s">
        <v>254</v>
      </c>
      <c r="B2" s="15" t="s">
        <v>10</v>
      </c>
      <c r="C2" s="16" t="s">
        <v>385</v>
      </c>
      <c r="D2" s="17" t="s">
        <v>245</v>
      </c>
      <c r="E2" s="451" t="s">
        <v>246</v>
      </c>
      <c r="F2" s="450" t="s">
        <v>384</v>
      </c>
      <c r="G2" s="452" t="s">
        <v>354</v>
      </c>
      <c r="H2" s="452" t="s">
        <v>355</v>
      </c>
    </row>
    <row r="3" spans="1:8" ht="12.75">
      <c r="A3" s="471">
        <v>1</v>
      </c>
      <c r="B3" s="20"/>
      <c r="C3" s="24"/>
      <c r="D3" s="24" t="s">
        <v>358</v>
      </c>
      <c r="E3" s="20" t="s">
        <v>157</v>
      </c>
      <c r="F3" s="21">
        <v>1</v>
      </c>
      <c r="G3" s="22">
        <v>96</v>
      </c>
      <c r="H3" s="23">
        <f>IF(F3&gt;0,G3/F3,0)</f>
        <v>96</v>
      </c>
    </row>
    <row r="4" spans="1:8" ht="12.75">
      <c r="A4" s="471">
        <v>2</v>
      </c>
      <c r="B4" s="20"/>
      <c r="C4" s="24"/>
      <c r="D4" s="24" t="s">
        <v>357</v>
      </c>
      <c r="E4" s="20" t="s">
        <v>154</v>
      </c>
      <c r="F4" s="21">
        <v>0.15</v>
      </c>
      <c r="G4" s="22">
        <v>18</v>
      </c>
      <c r="H4" s="23">
        <f aca="true" t="shared" si="0" ref="H4:H51">IF(F4&gt;0,G4/F4,0)</f>
        <v>120</v>
      </c>
    </row>
    <row r="5" spans="1:8" ht="12.75">
      <c r="A5" s="472">
        <v>3</v>
      </c>
      <c r="B5" s="20"/>
      <c r="C5" s="25"/>
      <c r="D5" s="25" t="s">
        <v>359</v>
      </c>
      <c r="E5" s="20" t="s">
        <v>154</v>
      </c>
      <c r="F5" s="21">
        <v>0.25</v>
      </c>
      <c r="G5" s="22">
        <v>3</v>
      </c>
      <c r="H5" s="23">
        <f t="shared" si="0"/>
        <v>12</v>
      </c>
    </row>
    <row r="6" spans="1:8" ht="12.75">
      <c r="A6" s="473">
        <v>4</v>
      </c>
      <c r="B6" s="20"/>
      <c r="C6" s="454"/>
      <c r="D6" s="454" t="s">
        <v>356</v>
      </c>
      <c r="E6" s="20" t="s">
        <v>154</v>
      </c>
      <c r="F6" s="21">
        <v>0.15</v>
      </c>
      <c r="G6" s="22">
        <v>2.2</v>
      </c>
      <c r="H6" s="23">
        <f t="shared" si="0"/>
        <v>14.666666666666668</v>
      </c>
    </row>
    <row r="7" spans="1:8" ht="12.75">
      <c r="A7" s="473">
        <v>5</v>
      </c>
      <c r="B7" s="20"/>
      <c r="C7" s="454"/>
      <c r="D7" s="454" t="s">
        <v>360</v>
      </c>
      <c r="E7" s="20" t="s">
        <v>154</v>
      </c>
      <c r="F7" s="21">
        <v>0.5</v>
      </c>
      <c r="G7" s="22">
        <v>6.9</v>
      </c>
      <c r="H7" s="23">
        <f t="shared" si="0"/>
        <v>13.8</v>
      </c>
    </row>
    <row r="8" spans="1:8" ht="12.75">
      <c r="A8" s="474">
        <v>6</v>
      </c>
      <c r="B8" s="20"/>
      <c r="C8" s="402"/>
      <c r="D8" s="402" t="s">
        <v>361</v>
      </c>
      <c r="E8" s="20" t="s">
        <v>154</v>
      </c>
      <c r="F8" s="21">
        <v>0.4</v>
      </c>
      <c r="G8" s="22">
        <v>4.2</v>
      </c>
      <c r="H8" s="23">
        <f t="shared" si="0"/>
        <v>10.5</v>
      </c>
    </row>
    <row r="9" spans="1:8" ht="12.75">
      <c r="A9" s="474">
        <v>7</v>
      </c>
      <c r="B9" s="20"/>
      <c r="C9" s="402"/>
      <c r="D9" s="402" t="s">
        <v>362</v>
      </c>
      <c r="E9" s="20" t="s">
        <v>154</v>
      </c>
      <c r="F9" s="21">
        <v>1</v>
      </c>
      <c r="G9" s="22">
        <v>9.8</v>
      </c>
      <c r="H9" s="23">
        <f aca="true" t="shared" si="1" ref="H9:H19">IF(F9&gt;0,G9/F9,0)</f>
        <v>9.8</v>
      </c>
    </row>
    <row r="10" spans="1:8" ht="12.75">
      <c r="A10" s="475">
        <v>8</v>
      </c>
      <c r="B10" s="20"/>
      <c r="C10" s="375"/>
      <c r="D10" s="375" t="s">
        <v>363</v>
      </c>
      <c r="E10" s="26" t="s">
        <v>154</v>
      </c>
      <c r="F10" s="21">
        <v>0.2</v>
      </c>
      <c r="G10" s="27">
        <v>5</v>
      </c>
      <c r="H10" s="28">
        <f t="shared" si="1"/>
        <v>25</v>
      </c>
    </row>
    <row r="11" spans="1:8" ht="12.75">
      <c r="A11" s="476">
        <v>9</v>
      </c>
      <c r="B11" s="20"/>
      <c r="C11" s="453"/>
      <c r="D11" s="453" t="s">
        <v>365</v>
      </c>
      <c r="E11" s="20" t="s">
        <v>154</v>
      </c>
      <c r="F11" s="21">
        <v>0.5</v>
      </c>
      <c r="G11" s="22">
        <v>1.9</v>
      </c>
      <c r="H11" s="23">
        <f t="shared" si="1"/>
        <v>3.8</v>
      </c>
    </row>
    <row r="12" spans="1:8" ht="12.75">
      <c r="A12" s="476">
        <v>10</v>
      </c>
      <c r="B12" s="20"/>
      <c r="C12" s="453"/>
      <c r="D12" s="453" t="s">
        <v>364</v>
      </c>
      <c r="E12" s="20" t="s">
        <v>154</v>
      </c>
      <c r="F12" s="21">
        <v>1</v>
      </c>
      <c r="G12" s="22">
        <v>3.5</v>
      </c>
      <c r="H12" s="23">
        <f t="shared" si="1"/>
        <v>3.5</v>
      </c>
    </row>
    <row r="13" spans="1:8" ht="12.75">
      <c r="A13" s="19">
        <v>11</v>
      </c>
      <c r="B13" s="20"/>
      <c r="C13" s="20"/>
      <c r="D13" s="29"/>
      <c r="E13" s="29"/>
      <c r="F13" s="21"/>
      <c r="G13" s="22"/>
      <c r="H13" s="30">
        <f t="shared" si="1"/>
        <v>0</v>
      </c>
    </row>
    <row r="14" spans="1:8" ht="12.75">
      <c r="A14" s="19">
        <v>12</v>
      </c>
      <c r="B14" s="20"/>
      <c r="C14" s="20"/>
      <c r="D14" s="29"/>
      <c r="E14" s="29"/>
      <c r="F14" s="21"/>
      <c r="G14" s="22"/>
      <c r="H14" s="30">
        <f t="shared" si="1"/>
        <v>0</v>
      </c>
    </row>
    <row r="15" spans="1:8" ht="12.75" hidden="1">
      <c r="A15" s="19">
        <v>13</v>
      </c>
      <c r="B15" s="20"/>
      <c r="C15" s="20"/>
      <c r="D15" s="29"/>
      <c r="E15" s="29"/>
      <c r="F15" s="21"/>
      <c r="G15" s="22"/>
      <c r="H15" s="30">
        <f t="shared" si="1"/>
        <v>0</v>
      </c>
    </row>
    <row r="16" spans="1:8" ht="12.75" hidden="1">
      <c r="A16" s="19">
        <v>14</v>
      </c>
      <c r="B16" s="20"/>
      <c r="C16" s="20"/>
      <c r="D16" s="20"/>
      <c r="E16" s="20"/>
      <c r="F16" s="21"/>
      <c r="G16" s="22"/>
      <c r="H16" s="23">
        <f t="shared" si="1"/>
        <v>0</v>
      </c>
    </row>
    <row r="17" spans="1:8" ht="12.75" hidden="1">
      <c r="A17" s="19">
        <v>15</v>
      </c>
      <c r="B17" s="20"/>
      <c r="C17" s="20"/>
      <c r="D17" s="20"/>
      <c r="E17" s="20"/>
      <c r="F17" s="21"/>
      <c r="G17" s="22"/>
      <c r="H17" s="23">
        <f t="shared" si="1"/>
        <v>0</v>
      </c>
    </row>
    <row r="18" spans="1:8" ht="12.75" hidden="1">
      <c r="A18" s="19">
        <v>16</v>
      </c>
      <c r="B18" s="20"/>
      <c r="C18" s="20"/>
      <c r="D18" s="20"/>
      <c r="E18" s="20"/>
      <c r="F18" s="21"/>
      <c r="G18" s="22"/>
      <c r="H18" s="23">
        <f t="shared" si="1"/>
        <v>0</v>
      </c>
    </row>
    <row r="19" spans="1:8" ht="12.75" hidden="1">
      <c r="A19" s="19">
        <v>17</v>
      </c>
      <c r="B19" s="20"/>
      <c r="C19" s="20"/>
      <c r="D19" s="20"/>
      <c r="E19" s="20"/>
      <c r="F19" s="21"/>
      <c r="G19" s="22"/>
      <c r="H19" s="23">
        <f t="shared" si="1"/>
        <v>0</v>
      </c>
    </row>
    <row r="20" spans="1:8" ht="12.75" hidden="1">
      <c r="A20" s="19">
        <v>18</v>
      </c>
      <c r="B20" s="29"/>
      <c r="C20" s="29"/>
      <c r="D20" s="29"/>
      <c r="E20" s="29"/>
      <c r="F20" s="21"/>
      <c r="G20" s="22"/>
      <c r="H20" s="30">
        <f t="shared" si="0"/>
        <v>0</v>
      </c>
    </row>
    <row r="21" spans="1:8" ht="12.75" hidden="1">
      <c r="A21" s="19">
        <v>19</v>
      </c>
      <c r="B21" s="29"/>
      <c r="C21" s="29"/>
      <c r="D21" s="29"/>
      <c r="E21" s="29"/>
      <c r="F21" s="21"/>
      <c r="G21" s="22"/>
      <c r="H21" s="30">
        <f t="shared" si="0"/>
        <v>0</v>
      </c>
    </row>
    <row r="22" spans="1:8" ht="12.75" hidden="1">
      <c r="A22" s="19">
        <v>20</v>
      </c>
      <c r="B22" s="29"/>
      <c r="C22" s="29"/>
      <c r="D22" s="29"/>
      <c r="E22" s="29"/>
      <c r="F22" s="21"/>
      <c r="G22" s="22"/>
      <c r="H22" s="30">
        <f t="shared" si="0"/>
        <v>0</v>
      </c>
    </row>
    <row r="23" spans="1:8" ht="12.75" hidden="1">
      <c r="A23" s="19">
        <v>21</v>
      </c>
      <c r="B23" s="20"/>
      <c r="C23" s="20"/>
      <c r="D23" s="20"/>
      <c r="E23" s="20"/>
      <c r="F23" s="21"/>
      <c r="G23" s="22"/>
      <c r="H23" s="23">
        <f t="shared" si="0"/>
        <v>0</v>
      </c>
    </row>
    <row r="24" spans="1:9" ht="12.75" hidden="1">
      <c r="A24" s="19">
        <v>22</v>
      </c>
      <c r="B24" s="20"/>
      <c r="C24" s="20"/>
      <c r="D24" s="20"/>
      <c r="E24" s="20"/>
      <c r="F24" s="21"/>
      <c r="G24" s="22"/>
      <c r="H24" s="23">
        <f t="shared" si="0"/>
        <v>0</v>
      </c>
      <c r="I24" s="31"/>
    </row>
    <row r="25" spans="1:8" ht="12.75" hidden="1">
      <c r="A25" s="19">
        <v>23</v>
      </c>
      <c r="B25" s="20"/>
      <c r="C25" s="20"/>
      <c r="D25" s="20"/>
      <c r="E25" s="20"/>
      <c r="F25" s="21"/>
      <c r="G25" s="22"/>
      <c r="H25" s="23">
        <f t="shared" si="0"/>
        <v>0</v>
      </c>
    </row>
    <row r="26" spans="1:8" ht="12.75" hidden="1">
      <c r="A26" s="19">
        <v>24</v>
      </c>
      <c r="B26" s="20"/>
      <c r="C26" s="20"/>
      <c r="D26" s="20"/>
      <c r="E26" s="20"/>
      <c r="F26" s="21"/>
      <c r="G26" s="22"/>
      <c r="H26" s="23">
        <f t="shared" si="0"/>
        <v>0</v>
      </c>
    </row>
    <row r="27" spans="1:8" ht="12.75">
      <c r="A27" s="19">
        <v>25</v>
      </c>
      <c r="B27" s="20"/>
      <c r="C27" s="20"/>
      <c r="D27" s="20"/>
      <c r="E27" s="20"/>
      <c r="F27" s="21"/>
      <c r="G27" s="22"/>
      <c r="H27" s="23">
        <f t="shared" si="0"/>
        <v>0</v>
      </c>
    </row>
    <row r="28" spans="1:8" ht="12.75">
      <c r="A28" s="19">
        <v>26</v>
      </c>
      <c r="B28" s="20"/>
      <c r="C28" s="20"/>
      <c r="D28" s="20"/>
      <c r="E28" s="20"/>
      <c r="F28" s="21"/>
      <c r="G28" s="22"/>
      <c r="H28" s="23">
        <f t="shared" si="0"/>
        <v>0</v>
      </c>
    </row>
    <row r="29" spans="1:8" ht="12.75">
      <c r="A29" s="19">
        <v>27</v>
      </c>
      <c r="B29" s="32"/>
      <c r="C29" s="32"/>
      <c r="D29" s="56">
        <v>0</v>
      </c>
      <c r="E29" s="32"/>
      <c r="F29" s="21"/>
      <c r="G29" s="34"/>
      <c r="H29" s="35">
        <f t="shared" si="0"/>
        <v>0</v>
      </c>
    </row>
    <row r="30" spans="1:8" ht="12.75">
      <c r="A30" s="19">
        <v>28</v>
      </c>
      <c r="B30" s="32"/>
      <c r="C30" s="32"/>
      <c r="D30" s="32"/>
      <c r="E30" s="32"/>
      <c r="F30" s="33"/>
      <c r="G30" s="34"/>
      <c r="H30" s="35">
        <f t="shared" si="0"/>
        <v>0</v>
      </c>
    </row>
    <row r="31" spans="1:8" ht="12.75">
      <c r="A31" s="19">
        <v>29</v>
      </c>
      <c r="B31" s="36"/>
      <c r="C31" s="36"/>
      <c r="D31" s="36"/>
      <c r="E31" s="36"/>
      <c r="F31" s="37"/>
      <c r="G31" s="38"/>
      <c r="H31" s="39">
        <f t="shared" si="0"/>
        <v>0</v>
      </c>
    </row>
    <row r="32" spans="1:8" ht="12.75">
      <c r="A32" s="19">
        <v>30</v>
      </c>
      <c r="B32" s="36"/>
      <c r="C32" s="36"/>
      <c r="D32" s="36"/>
      <c r="E32" s="36"/>
      <c r="F32" s="37"/>
      <c r="G32" s="38"/>
      <c r="H32" s="39">
        <f t="shared" si="0"/>
        <v>0</v>
      </c>
    </row>
    <row r="33" spans="1:8" ht="12.75">
      <c r="A33" s="19">
        <v>31</v>
      </c>
      <c r="B33" s="36"/>
      <c r="C33" s="36"/>
      <c r="D33" s="36"/>
      <c r="E33" s="36"/>
      <c r="F33" s="37"/>
      <c r="G33" s="38"/>
      <c r="H33" s="39">
        <f t="shared" si="0"/>
        <v>0</v>
      </c>
    </row>
    <row r="34" spans="1:8" ht="12.75">
      <c r="A34" s="19">
        <v>32</v>
      </c>
      <c r="B34" s="36"/>
      <c r="C34" s="36"/>
      <c r="D34" s="36"/>
      <c r="E34" s="36"/>
      <c r="F34" s="37"/>
      <c r="G34" s="38"/>
      <c r="H34" s="39">
        <f t="shared" si="0"/>
        <v>0</v>
      </c>
    </row>
    <row r="35" spans="1:8" ht="12.75">
      <c r="A35" s="19">
        <v>33</v>
      </c>
      <c r="B35" s="36"/>
      <c r="C35" s="36"/>
      <c r="D35" s="36"/>
      <c r="E35" s="36"/>
      <c r="F35" s="37"/>
      <c r="G35" s="38"/>
      <c r="H35" s="39">
        <f t="shared" si="0"/>
        <v>0</v>
      </c>
    </row>
    <row r="36" spans="1:8" ht="12.75">
      <c r="A36" s="19">
        <v>34</v>
      </c>
      <c r="B36" s="36"/>
      <c r="C36" s="36"/>
      <c r="D36" s="36"/>
      <c r="E36" s="36"/>
      <c r="F36" s="37"/>
      <c r="G36" s="38"/>
      <c r="H36" s="39">
        <f t="shared" si="0"/>
        <v>0</v>
      </c>
    </row>
    <row r="37" spans="1:8" ht="12.75">
      <c r="A37" s="19">
        <v>35</v>
      </c>
      <c r="B37" s="36"/>
      <c r="C37" s="36"/>
      <c r="D37" s="36"/>
      <c r="E37" s="36"/>
      <c r="F37" s="37"/>
      <c r="G37" s="38"/>
      <c r="H37" s="39">
        <f t="shared" si="0"/>
        <v>0</v>
      </c>
    </row>
    <row r="38" spans="1:8" ht="12.75">
      <c r="A38" s="19">
        <v>36</v>
      </c>
      <c r="B38" s="36"/>
      <c r="C38" s="36"/>
      <c r="D38" s="36"/>
      <c r="E38" s="36"/>
      <c r="F38" s="37"/>
      <c r="G38" s="38"/>
      <c r="H38" s="39">
        <f t="shared" si="0"/>
        <v>0</v>
      </c>
    </row>
    <row r="39" spans="1:8" ht="12.75">
      <c r="A39" s="19">
        <v>37</v>
      </c>
      <c r="B39" s="36"/>
      <c r="C39" s="36"/>
      <c r="D39" s="36"/>
      <c r="E39" s="36"/>
      <c r="F39" s="37"/>
      <c r="G39" s="38"/>
      <c r="H39" s="39">
        <f t="shared" si="0"/>
        <v>0</v>
      </c>
    </row>
    <row r="40" spans="1:8" ht="12.75">
      <c r="A40" s="19">
        <v>38</v>
      </c>
      <c r="B40" s="36"/>
      <c r="C40" s="36"/>
      <c r="D40" s="36"/>
      <c r="E40" s="36"/>
      <c r="F40" s="37"/>
      <c r="G40" s="38"/>
      <c r="H40" s="39">
        <f t="shared" si="0"/>
        <v>0</v>
      </c>
    </row>
    <row r="41" spans="1:8" ht="12.75">
      <c r="A41" s="19">
        <v>39</v>
      </c>
      <c r="B41" s="36"/>
      <c r="C41" s="36"/>
      <c r="D41" s="36"/>
      <c r="E41" s="36"/>
      <c r="F41" s="37"/>
      <c r="G41" s="38"/>
      <c r="H41" s="39">
        <f t="shared" si="0"/>
        <v>0</v>
      </c>
    </row>
    <row r="42" spans="1:8" ht="12.75">
      <c r="A42" s="19">
        <v>40</v>
      </c>
      <c r="B42" s="36"/>
      <c r="C42" s="36"/>
      <c r="D42" s="36"/>
      <c r="E42" s="36"/>
      <c r="F42" s="37"/>
      <c r="G42" s="38"/>
      <c r="H42" s="39">
        <f t="shared" si="0"/>
        <v>0</v>
      </c>
    </row>
    <row r="43" spans="1:8" ht="12.75">
      <c r="A43" s="19">
        <v>41</v>
      </c>
      <c r="B43" s="36"/>
      <c r="C43" s="36"/>
      <c r="D43" s="36"/>
      <c r="E43" s="36"/>
      <c r="F43" s="37"/>
      <c r="G43" s="38"/>
      <c r="H43" s="39">
        <f t="shared" si="0"/>
        <v>0</v>
      </c>
    </row>
    <row r="44" spans="1:8" ht="12.75">
      <c r="A44" s="19">
        <v>42</v>
      </c>
      <c r="B44" s="36"/>
      <c r="C44" s="36"/>
      <c r="D44" s="36"/>
      <c r="E44" s="36"/>
      <c r="F44" s="37"/>
      <c r="G44" s="38"/>
      <c r="H44" s="39">
        <f t="shared" si="0"/>
        <v>0</v>
      </c>
    </row>
    <row r="45" spans="1:8" ht="12.75">
      <c r="A45" s="19">
        <v>43</v>
      </c>
      <c r="B45" s="36"/>
      <c r="C45" s="36"/>
      <c r="D45" s="36"/>
      <c r="E45" s="36"/>
      <c r="F45" s="37"/>
      <c r="G45" s="38"/>
      <c r="H45" s="39">
        <f t="shared" si="0"/>
        <v>0</v>
      </c>
    </row>
    <row r="46" spans="1:8" ht="12.75">
      <c r="A46" s="19">
        <v>44</v>
      </c>
      <c r="B46" s="36"/>
      <c r="C46" s="36"/>
      <c r="D46" s="36"/>
      <c r="E46" s="36"/>
      <c r="F46" s="37"/>
      <c r="G46" s="38"/>
      <c r="H46" s="39">
        <f t="shared" si="0"/>
        <v>0</v>
      </c>
    </row>
    <row r="47" spans="1:8" ht="12.75">
      <c r="A47" s="19">
        <v>45</v>
      </c>
      <c r="B47" s="36"/>
      <c r="C47" s="36"/>
      <c r="D47" s="36"/>
      <c r="E47" s="36"/>
      <c r="F47" s="37"/>
      <c r="G47" s="38"/>
      <c r="H47" s="39">
        <f t="shared" si="0"/>
        <v>0</v>
      </c>
    </row>
    <row r="48" spans="1:8" ht="12.75">
      <c r="A48" s="19">
        <v>46</v>
      </c>
      <c r="B48" s="36"/>
      <c r="C48" s="36"/>
      <c r="D48" s="36"/>
      <c r="E48" s="36"/>
      <c r="F48" s="37"/>
      <c r="G48" s="38"/>
      <c r="H48" s="39">
        <f t="shared" si="0"/>
        <v>0</v>
      </c>
    </row>
    <row r="49" spans="1:8" ht="12.75">
      <c r="A49" s="19">
        <v>47</v>
      </c>
      <c r="B49" s="36"/>
      <c r="C49" s="36"/>
      <c r="D49" s="36"/>
      <c r="E49" s="36"/>
      <c r="F49" s="37"/>
      <c r="G49" s="38"/>
      <c r="H49" s="39">
        <f t="shared" si="0"/>
        <v>0</v>
      </c>
    </row>
    <row r="50" spans="1:8" ht="12.75">
      <c r="A50" s="19">
        <v>48</v>
      </c>
      <c r="B50" s="36"/>
      <c r="C50" s="36"/>
      <c r="D50" s="36"/>
      <c r="E50" s="36"/>
      <c r="F50" s="37"/>
      <c r="G50" s="38"/>
      <c r="H50" s="39">
        <f t="shared" si="0"/>
        <v>0</v>
      </c>
    </row>
    <row r="51" spans="1:8" ht="12.75">
      <c r="A51" s="19">
        <v>49</v>
      </c>
      <c r="B51" s="36"/>
      <c r="C51" s="36"/>
      <c r="D51" s="36"/>
      <c r="E51" s="36"/>
      <c r="F51" s="37"/>
      <c r="G51" s="38"/>
      <c r="H51" s="39">
        <f t="shared" si="0"/>
        <v>0</v>
      </c>
    </row>
    <row r="52" spans="1:8" ht="12.75">
      <c r="A52" s="19">
        <v>50</v>
      </c>
      <c r="B52" s="36"/>
      <c r="C52" s="36"/>
      <c r="D52" s="36"/>
      <c r="E52" s="36"/>
      <c r="F52" s="37"/>
      <c r="G52" s="38"/>
      <c r="H52" s="39">
        <f>IF(F52&gt;0,G52/F52,0)</f>
        <v>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">
      <pane xSplit="2" ySplit="2" topLeftCell="C3" activePane="bottomRight" state="frozen"/>
      <selection pane="topLeft" activeCell="O16" sqref="O16"/>
      <selection pane="topRight" activeCell="O16" sqref="O16"/>
      <selection pane="bottomLeft" activeCell="O16" sqref="O16"/>
      <selection pane="bottomRight" activeCell="H32" sqref="H32"/>
    </sheetView>
  </sheetViews>
  <sheetFormatPr defaultColWidth="9.140625" defaultRowHeight="12.75"/>
  <cols>
    <col min="1" max="1" width="4.8515625" style="45" customWidth="1"/>
    <col min="2" max="2" width="21.28125" style="45" customWidth="1"/>
    <col min="3" max="3" width="37.00390625" style="45" customWidth="1"/>
    <col min="4" max="4" width="7.8515625" style="45" customWidth="1"/>
    <col min="5" max="5" width="9.140625" style="45" customWidth="1"/>
    <col min="6" max="6" width="13.7109375" style="45" customWidth="1"/>
    <col min="7" max="16384" width="9.140625" style="45" customWidth="1"/>
  </cols>
  <sheetData>
    <row r="1" spans="1:6" ht="12.75">
      <c r="A1" s="382"/>
      <c r="B1" s="46">
        <v>1</v>
      </c>
      <c r="C1" s="47">
        <v>2</v>
      </c>
      <c r="D1" s="47">
        <v>3</v>
      </c>
      <c r="E1" s="46">
        <v>4</v>
      </c>
      <c r="F1" s="46">
        <v>5</v>
      </c>
    </row>
    <row r="2" spans="1:6" ht="38.25">
      <c r="A2" s="48" t="s">
        <v>267</v>
      </c>
      <c r="B2" s="48" t="s">
        <v>268</v>
      </c>
      <c r="C2" s="48" t="s">
        <v>269</v>
      </c>
      <c r="D2" s="48" t="s">
        <v>57</v>
      </c>
      <c r="E2" s="48" t="s">
        <v>246</v>
      </c>
      <c r="F2" s="49" t="s">
        <v>270</v>
      </c>
    </row>
    <row r="3" spans="1:6" ht="12.75">
      <c r="A3" s="379">
        <v>1</v>
      </c>
      <c r="B3" s="379" t="s">
        <v>11</v>
      </c>
      <c r="C3" s="50" t="s">
        <v>366</v>
      </c>
      <c r="D3" s="50" t="s">
        <v>12</v>
      </c>
      <c r="E3" s="383" t="s">
        <v>157</v>
      </c>
      <c r="F3" s="52">
        <v>1.28</v>
      </c>
    </row>
    <row r="4" spans="1:6" ht="12.75">
      <c r="A4" s="379">
        <v>2</v>
      </c>
      <c r="B4" s="379" t="s">
        <v>13</v>
      </c>
      <c r="C4" s="50" t="s">
        <v>367</v>
      </c>
      <c r="D4" s="50" t="s">
        <v>12</v>
      </c>
      <c r="E4" s="383" t="s">
        <v>157</v>
      </c>
      <c r="F4" s="52">
        <v>0.8</v>
      </c>
    </row>
    <row r="5" spans="1:6" ht="12.75">
      <c r="A5" s="379">
        <v>3</v>
      </c>
      <c r="B5" s="379" t="s">
        <v>14</v>
      </c>
      <c r="C5" s="50" t="s">
        <v>368</v>
      </c>
      <c r="D5" s="50" t="s">
        <v>12</v>
      </c>
      <c r="E5" s="384" t="s">
        <v>157</v>
      </c>
      <c r="F5" s="52">
        <v>7.42</v>
      </c>
    </row>
    <row r="6" spans="1:6" ht="12.75">
      <c r="A6" s="380">
        <v>4</v>
      </c>
      <c r="B6" s="380" t="s">
        <v>15</v>
      </c>
      <c r="C6" s="380" t="s">
        <v>369</v>
      </c>
      <c r="D6" s="50" t="s">
        <v>12</v>
      </c>
      <c r="E6" s="383" t="s">
        <v>157</v>
      </c>
      <c r="F6" s="52">
        <v>50</v>
      </c>
    </row>
    <row r="7" spans="1:6" ht="12.75">
      <c r="A7" s="380">
        <v>5</v>
      </c>
      <c r="B7" s="380" t="s">
        <v>16</v>
      </c>
      <c r="C7" s="380" t="s">
        <v>370</v>
      </c>
      <c r="D7" s="50" t="s">
        <v>12</v>
      </c>
      <c r="E7" s="383" t="s">
        <v>157</v>
      </c>
      <c r="F7" s="52">
        <v>800</v>
      </c>
    </row>
    <row r="8" spans="1:6" ht="12.75">
      <c r="A8" s="380">
        <v>6</v>
      </c>
      <c r="B8" s="380" t="s">
        <v>17</v>
      </c>
      <c r="C8" s="380" t="s">
        <v>371</v>
      </c>
      <c r="D8" s="50" t="s">
        <v>12</v>
      </c>
      <c r="E8" s="383" t="s">
        <v>157</v>
      </c>
      <c r="F8" s="52">
        <v>32</v>
      </c>
    </row>
    <row r="9" spans="1:6" ht="12.75">
      <c r="A9" s="380">
        <v>7</v>
      </c>
      <c r="B9" s="380" t="s">
        <v>18</v>
      </c>
      <c r="C9" s="380" t="s">
        <v>372</v>
      </c>
      <c r="D9" s="50" t="s">
        <v>12</v>
      </c>
      <c r="E9" s="383" t="s">
        <v>157</v>
      </c>
      <c r="F9" s="52">
        <v>178</v>
      </c>
    </row>
    <row r="10" spans="1:6" ht="12.75" hidden="1">
      <c r="A10" s="380">
        <v>8</v>
      </c>
      <c r="B10" s="380" t="s">
        <v>19</v>
      </c>
      <c r="C10" s="380" t="s">
        <v>373</v>
      </c>
      <c r="D10" s="50" t="s">
        <v>12</v>
      </c>
      <c r="E10" s="383" t="s">
        <v>157</v>
      </c>
      <c r="F10" s="52">
        <v>102</v>
      </c>
    </row>
    <row r="11" spans="1:6" ht="12.75" hidden="1">
      <c r="A11" s="380">
        <v>9</v>
      </c>
      <c r="B11" s="380" t="s">
        <v>20</v>
      </c>
      <c r="C11" s="380" t="s">
        <v>20</v>
      </c>
      <c r="D11" s="50" t="s">
        <v>12</v>
      </c>
      <c r="E11" s="383" t="s">
        <v>157</v>
      </c>
      <c r="F11" s="52"/>
    </row>
    <row r="12" spans="1:6" ht="12.75" hidden="1">
      <c r="A12" s="380">
        <v>10</v>
      </c>
      <c r="B12" s="380" t="s">
        <v>21</v>
      </c>
      <c r="C12" s="380" t="s">
        <v>21</v>
      </c>
      <c r="D12" s="50" t="s">
        <v>12</v>
      </c>
      <c r="E12" s="383" t="s">
        <v>157</v>
      </c>
      <c r="F12" s="52"/>
    </row>
    <row r="13" spans="1:6" ht="12.75" hidden="1">
      <c r="A13" s="380">
        <v>11</v>
      </c>
      <c r="B13" s="380" t="s">
        <v>22</v>
      </c>
      <c r="C13" s="380" t="s">
        <v>22</v>
      </c>
      <c r="D13" s="50" t="s">
        <v>12</v>
      </c>
      <c r="E13" s="383" t="s">
        <v>157</v>
      </c>
      <c r="F13" s="52"/>
    </row>
    <row r="14" spans="1:6" ht="12.75" hidden="1">
      <c r="A14" s="380">
        <v>12</v>
      </c>
      <c r="B14" s="380" t="s">
        <v>23</v>
      </c>
      <c r="C14" s="380" t="s">
        <v>23</v>
      </c>
      <c r="D14" s="50" t="s">
        <v>12</v>
      </c>
      <c r="E14" s="383" t="s">
        <v>157</v>
      </c>
      <c r="F14" s="52"/>
    </row>
    <row r="15" spans="1:6" ht="12.75" hidden="1">
      <c r="A15" s="380">
        <v>13</v>
      </c>
      <c r="B15" s="380" t="s">
        <v>164</v>
      </c>
      <c r="C15" s="380" t="s">
        <v>164</v>
      </c>
      <c r="D15" s="50" t="s">
        <v>12</v>
      </c>
      <c r="E15" s="383" t="s">
        <v>157</v>
      </c>
      <c r="F15" s="52"/>
    </row>
    <row r="16" spans="1:6" ht="12.75" hidden="1">
      <c r="A16" s="380">
        <v>14</v>
      </c>
      <c r="B16" s="380" t="s">
        <v>165</v>
      </c>
      <c r="C16" s="380" t="s">
        <v>165</v>
      </c>
      <c r="D16" s="50" t="s">
        <v>12</v>
      </c>
      <c r="E16" s="383" t="s">
        <v>157</v>
      </c>
      <c r="F16" s="52"/>
    </row>
    <row r="17" spans="1:6" ht="12.75" hidden="1">
      <c r="A17" s="380">
        <v>15</v>
      </c>
      <c r="B17" s="380" t="s">
        <v>166</v>
      </c>
      <c r="C17" s="380" t="s">
        <v>166</v>
      </c>
      <c r="D17" s="50" t="s">
        <v>12</v>
      </c>
      <c r="E17" s="383" t="s">
        <v>157</v>
      </c>
      <c r="F17" s="52"/>
    </row>
    <row r="18" spans="1:6" ht="12.75">
      <c r="A18" s="376">
        <v>16</v>
      </c>
      <c r="B18" s="376" t="s">
        <v>265</v>
      </c>
      <c r="C18" s="376" t="s">
        <v>265</v>
      </c>
      <c r="D18" s="376" t="s">
        <v>24</v>
      </c>
      <c r="E18" s="383" t="s">
        <v>154</v>
      </c>
      <c r="F18" s="52"/>
    </row>
    <row r="19" spans="1:6" ht="12.75">
      <c r="A19" s="376">
        <v>17</v>
      </c>
      <c r="B19" s="376" t="s">
        <v>266</v>
      </c>
      <c r="C19" s="376" t="s">
        <v>266</v>
      </c>
      <c r="D19" s="376" t="s">
        <v>24</v>
      </c>
      <c r="E19" s="383" t="s">
        <v>154</v>
      </c>
      <c r="F19" s="52"/>
    </row>
    <row r="20" spans="1:6" ht="12.75">
      <c r="A20" s="376">
        <v>18</v>
      </c>
      <c r="B20" s="376" t="s">
        <v>271</v>
      </c>
      <c r="C20" s="376" t="s">
        <v>271</v>
      </c>
      <c r="D20" s="376" t="s">
        <v>24</v>
      </c>
      <c r="E20" s="383" t="s">
        <v>154</v>
      </c>
      <c r="F20" s="52"/>
    </row>
    <row r="21" spans="1:6" ht="12.75">
      <c r="A21" s="376">
        <v>19</v>
      </c>
      <c r="B21" s="376" t="s">
        <v>272</v>
      </c>
      <c r="C21" s="376" t="s">
        <v>272</v>
      </c>
      <c r="D21" s="376" t="s">
        <v>24</v>
      </c>
      <c r="E21" s="383" t="s">
        <v>154</v>
      </c>
      <c r="F21" s="52"/>
    </row>
    <row r="22" spans="1:6" ht="12.75">
      <c r="A22" s="376">
        <v>20</v>
      </c>
      <c r="B22" s="376" t="s">
        <v>273</v>
      </c>
      <c r="C22" s="376" t="s">
        <v>273</v>
      </c>
      <c r="D22" s="376" t="s">
        <v>24</v>
      </c>
      <c r="E22" s="383" t="s">
        <v>154</v>
      </c>
      <c r="F22" s="52"/>
    </row>
    <row r="23" spans="1:6" ht="12.75">
      <c r="A23" s="381">
        <v>21</v>
      </c>
      <c r="B23" s="381" t="s">
        <v>25</v>
      </c>
      <c r="C23" s="468" t="s">
        <v>386</v>
      </c>
      <c r="D23" s="53" t="s">
        <v>26</v>
      </c>
      <c r="E23" s="383" t="s">
        <v>154</v>
      </c>
      <c r="F23" s="52">
        <v>0.1</v>
      </c>
    </row>
    <row r="24" spans="1:6" ht="12.75">
      <c r="A24" s="381">
        <v>22</v>
      </c>
      <c r="B24" s="381" t="s">
        <v>25</v>
      </c>
      <c r="C24" s="468" t="s">
        <v>374</v>
      </c>
      <c r="D24" s="53" t="s">
        <v>26</v>
      </c>
      <c r="E24" s="383" t="s">
        <v>154</v>
      </c>
      <c r="F24" s="52">
        <v>0.4</v>
      </c>
    </row>
    <row r="25" spans="1:6" ht="12.75">
      <c r="A25" s="381">
        <v>23</v>
      </c>
      <c r="B25" s="381" t="s">
        <v>27</v>
      </c>
      <c r="C25" s="468" t="s">
        <v>375</v>
      </c>
      <c r="D25" s="53" t="s">
        <v>26</v>
      </c>
      <c r="E25" s="383" t="s">
        <v>154</v>
      </c>
      <c r="F25" s="52">
        <v>0.8</v>
      </c>
    </row>
    <row r="26" spans="1:6" ht="12.75">
      <c r="A26" s="381">
        <v>24</v>
      </c>
      <c r="B26" s="381" t="s">
        <v>28</v>
      </c>
      <c r="C26" s="468" t="s">
        <v>376</v>
      </c>
      <c r="D26" s="53" t="s">
        <v>26</v>
      </c>
      <c r="E26" s="383" t="s">
        <v>154</v>
      </c>
      <c r="F26" s="52">
        <v>0.4</v>
      </c>
    </row>
    <row r="27" spans="1:6" ht="12.75">
      <c r="A27" s="381">
        <v>25</v>
      </c>
      <c r="B27" s="381" t="s">
        <v>29</v>
      </c>
      <c r="C27" s="468" t="s">
        <v>377</v>
      </c>
      <c r="D27" s="53" t="s">
        <v>26</v>
      </c>
      <c r="E27" s="383" t="s">
        <v>154</v>
      </c>
      <c r="F27" s="52">
        <v>0.48</v>
      </c>
    </row>
    <row r="28" spans="1:6" ht="12.75">
      <c r="A28" s="381">
        <v>26</v>
      </c>
      <c r="B28" s="381" t="s">
        <v>30</v>
      </c>
      <c r="C28" s="468" t="s">
        <v>378</v>
      </c>
      <c r="D28" s="53" t="s">
        <v>26</v>
      </c>
      <c r="E28" s="383" t="s">
        <v>154</v>
      </c>
      <c r="F28" s="52">
        <v>0.43</v>
      </c>
    </row>
    <row r="29" spans="1:6" ht="12.75">
      <c r="A29" s="381">
        <v>27</v>
      </c>
      <c r="B29" s="381" t="s">
        <v>31</v>
      </c>
      <c r="C29" s="468" t="s">
        <v>379</v>
      </c>
      <c r="D29" s="53" t="s">
        <v>26</v>
      </c>
      <c r="E29" s="383" t="s">
        <v>154</v>
      </c>
      <c r="F29" s="52">
        <v>1.2</v>
      </c>
    </row>
    <row r="30" spans="1:6" ht="12.75">
      <c r="A30" s="381">
        <v>28</v>
      </c>
      <c r="B30" s="381" t="s">
        <v>32</v>
      </c>
      <c r="C30" s="468" t="s">
        <v>380</v>
      </c>
      <c r="D30" s="53" t="s">
        <v>26</v>
      </c>
      <c r="E30" s="383" t="s">
        <v>154</v>
      </c>
      <c r="F30" s="52">
        <v>0.3</v>
      </c>
    </row>
    <row r="31" spans="1:6" ht="12.75">
      <c r="A31" s="381">
        <v>29</v>
      </c>
      <c r="B31" s="381" t="s">
        <v>155</v>
      </c>
      <c r="C31" s="468" t="s">
        <v>381</v>
      </c>
      <c r="D31" s="53" t="s">
        <v>26</v>
      </c>
      <c r="E31" s="383" t="s">
        <v>154</v>
      </c>
      <c r="F31" s="52">
        <v>0.48</v>
      </c>
    </row>
    <row r="32" spans="1:6" ht="12.75">
      <c r="A32" s="381">
        <v>30</v>
      </c>
      <c r="B32" s="381" t="s">
        <v>160</v>
      </c>
      <c r="C32" s="468" t="s">
        <v>382</v>
      </c>
      <c r="D32" s="53" t="s">
        <v>26</v>
      </c>
      <c r="E32" s="383" t="s">
        <v>154</v>
      </c>
      <c r="F32" s="52">
        <v>1.2</v>
      </c>
    </row>
    <row r="33" spans="1:6" ht="12.75" hidden="1">
      <c r="A33" s="381">
        <v>31</v>
      </c>
      <c r="B33" s="381" t="s">
        <v>161</v>
      </c>
      <c r="C33" s="381" t="s">
        <v>275</v>
      </c>
      <c r="D33" s="53" t="s">
        <v>26</v>
      </c>
      <c r="E33" s="383" t="s">
        <v>154</v>
      </c>
      <c r="F33" s="52"/>
    </row>
    <row r="34" spans="1:6" ht="12.75" hidden="1">
      <c r="A34" s="381">
        <v>32</v>
      </c>
      <c r="B34" s="381" t="s">
        <v>162</v>
      </c>
      <c r="C34" s="381" t="s">
        <v>276</v>
      </c>
      <c r="D34" s="53" t="s">
        <v>26</v>
      </c>
      <c r="E34" s="383" t="s">
        <v>154</v>
      </c>
      <c r="F34" s="52"/>
    </row>
    <row r="35" spans="1:6" ht="12.75" hidden="1">
      <c r="A35" s="381">
        <v>33</v>
      </c>
      <c r="B35" s="381" t="s">
        <v>163</v>
      </c>
      <c r="C35" s="381" t="s">
        <v>277</v>
      </c>
      <c r="D35" s="53" t="s">
        <v>26</v>
      </c>
      <c r="E35" s="383" t="s">
        <v>154</v>
      </c>
      <c r="F35" s="52"/>
    </row>
    <row r="36" spans="1:6" ht="12.75">
      <c r="A36" s="381">
        <v>34</v>
      </c>
      <c r="B36" s="381" t="s">
        <v>278</v>
      </c>
      <c r="C36" s="381" t="s">
        <v>383</v>
      </c>
      <c r="D36" s="53" t="s">
        <v>26</v>
      </c>
      <c r="E36" s="383" t="s">
        <v>154</v>
      </c>
      <c r="F36" s="52">
        <v>2</v>
      </c>
    </row>
    <row r="37" spans="1:6" ht="12.75" hidden="1">
      <c r="A37" s="381">
        <v>35</v>
      </c>
      <c r="B37" s="381" t="s">
        <v>281</v>
      </c>
      <c r="C37" s="381" t="s">
        <v>310</v>
      </c>
      <c r="D37" s="53" t="s">
        <v>279</v>
      </c>
      <c r="E37" s="383" t="s">
        <v>154</v>
      </c>
      <c r="F37" s="51"/>
    </row>
    <row r="38" spans="1:6" ht="12.75" hidden="1">
      <c r="A38" s="381">
        <v>36</v>
      </c>
      <c r="B38" s="381" t="s">
        <v>283</v>
      </c>
      <c r="C38" s="381" t="s">
        <v>311</v>
      </c>
      <c r="D38" s="53" t="s">
        <v>285</v>
      </c>
      <c r="E38" s="383" t="s">
        <v>154</v>
      </c>
      <c r="F38" s="51"/>
    </row>
    <row r="39" spans="1:6" ht="12.75" hidden="1">
      <c r="A39" s="381">
        <v>37</v>
      </c>
      <c r="B39" s="381" t="s">
        <v>286</v>
      </c>
      <c r="C39" s="381" t="s">
        <v>312</v>
      </c>
      <c r="D39" s="53" t="s">
        <v>287</v>
      </c>
      <c r="E39" s="383" t="s">
        <v>154</v>
      </c>
      <c r="F39" s="51"/>
    </row>
    <row r="40" spans="1:6" ht="12.75" hidden="1">
      <c r="A40" s="381">
        <v>38</v>
      </c>
      <c r="B40" s="381" t="s">
        <v>288</v>
      </c>
      <c r="C40" s="381" t="s">
        <v>313</v>
      </c>
      <c r="D40" s="53" t="s">
        <v>289</v>
      </c>
      <c r="E40" s="383" t="s">
        <v>154</v>
      </c>
      <c r="F40" s="51"/>
    </row>
    <row r="41" spans="1:6" ht="12.75" hidden="1">
      <c r="A41" s="381">
        <v>39</v>
      </c>
      <c r="B41" s="381" t="s">
        <v>290</v>
      </c>
      <c r="C41" s="381" t="s">
        <v>314</v>
      </c>
      <c r="D41" s="53" t="s">
        <v>291</v>
      </c>
      <c r="E41" s="383" t="s">
        <v>154</v>
      </c>
      <c r="F41" s="51"/>
    </row>
    <row r="42" spans="1:6" ht="12.75" hidden="1">
      <c r="A42" s="381">
        <v>40</v>
      </c>
      <c r="B42" s="381" t="s">
        <v>292</v>
      </c>
      <c r="C42" s="381" t="s">
        <v>315</v>
      </c>
      <c r="D42" s="53" t="s">
        <v>293</v>
      </c>
      <c r="E42" s="383" t="s">
        <v>154</v>
      </c>
      <c r="F42" s="51"/>
    </row>
    <row r="43" spans="1:6" ht="12.75" hidden="1">
      <c r="A43" s="381">
        <v>41</v>
      </c>
      <c r="B43" s="381" t="s">
        <v>294</v>
      </c>
      <c r="C43" s="381" t="s">
        <v>316</v>
      </c>
      <c r="D43" s="53" t="s">
        <v>295</v>
      </c>
      <c r="E43" s="383" t="s">
        <v>154</v>
      </c>
      <c r="F43" s="51"/>
    </row>
    <row r="44" spans="1:6" ht="12.75" hidden="1">
      <c r="A44" s="381">
        <v>42</v>
      </c>
      <c r="B44" s="381" t="s">
        <v>296</v>
      </c>
      <c r="C44" s="381" t="s">
        <v>317</v>
      </c>
      <c r="D44" s="53" t="s">
        <v>297</v>
      </c>
      <c r="E44" s="383" t="s">
        <v>154</v>
      </c>
      <c r="F44" s="51"/>
    </row>
    <row r="45" spans="1:6" ht="12.75" hidden="1">
      <c r="A45" s="381">
        <v>43</v>
      </c>
      <c r="B45" s="381" t="s">
        <v>298</v>
      </c>
      <c r="C45" s="381" t="s">
        <v>318</v>
      </c>
      <c r="D45" s="53" t="s">
        <v>299</v>
      </c>
      <c r="E45" s="383" t="s">
        <v>154</v>
      </c>
      <c r="F45" s="51"/>
    </row>
    <row r="46" spans="1:6" ht="12.75" hidden="1">
      <c r="A46" s="381">
        <v>44</v>
      </c>
      <c r="B46" s="381" t="s">
        <v>300</v>
      </c>
      <c r="C46" s="381" t="s">
        <v>319</v>
      </c>
      <c r="D46" s="53" t="s">
        <v>301</v>
      </c>
      <c r="E46" s="383" t="s">
        <v>154</v>
      </c>
      <c r="F46" s="51"/>
    </row>
    <row r="47" spans="1:6" ht="12.75" hidden="1">
      <c r="A47" s="381">
        <v>45</v>
      </c>
      <c r="B47" s="381" t="s">
        <v>302</v>
      </c>
      <c r="C47" s="381" t="s">
        <v>320</v>
      </c>
      <c r="D47" s="53" t="s">
        <v>303</v>
      </c>
      <c r="E47" s="383" t="s">
        <v>154</v>
      </c>
      <c r="F47" s="51"/>
    </row>
    <row r="48" spans="1:6" ht="12.75" hidden="1">
      <c r="A48" s="381">
        <v>46</v>
      </c>
      <c r="B48" s="381" t="s">
        <v>304</v>
      </c>
      <c r="C48" s="381" t="s">
        <v>280</v>
      </c>
      <c r="D48" s="53" t="s">
        <v>305</v>
      </c>
      <c r="E48" s="383" t="s">
        <v>154</v>
      </c>
      <c r="F48" s="51"/>
    </row>
    <row r="49" spans="1:6" ht="12.75" hidden="1">
      <c r="A49" s="381">
        <v>47</v>
      </c>
      <c r="B49" s="381" t="s">
        <v>306</v>
      </c>
      <c r="C49" s="381" t="s">
        <v>282</v>
      </c>
      <c r="D49" s="53" t="s">
        <v>307</v>
      </c>
      <c r="E49" s="383" t="s">
        <v>154</v>
      </c>
      <c r="F49" s="51"/>
    </row>
    <row r="50" spans="1:6" ht="12.75" hidden="1">
      <c r="A50" s="381">
        <v>48</v>
      </c>
      <c r="B50" s="381" t="s">
        <v>308</v>
      </c>
      <c r="C50" s="381" t="s">
        <v>284</v>
      </c>
      <c r="D50" s="53" t="s">
        <v>309</v>
      </c>
      <c r="E50" s="383" t="s">
        <v>154</v>
      </c>
      <c r="F50" s="51"/>
    </row>
    <row r="51" spans="1:6" ht="12.75" hidden="1">
      <c r="A51" s="381">
        <v>49</v>
      </c>
      <c r="B51" s="54"/>
      <c r="C51" s="55"/>
      <c r="D51" s="55"/>
      <c r="E51" s="385"/>
      <c r="F51" s="51"/>
    </row>
    <row r="52" spans="1:6" ht="12.75" hidden="1">
      <c r="A52" s="381">
        <v>50</v>
      </c>
      <c r="B52" s="54"/>
      <c r="C52" s="55"/>
      <c r="D52" s="55"/>
      <c r="E52" s="385"/>
      <c r="F52" s="51"/>
    </row>
    <row r="53" spans="1:6" ht="12.75" hidden="1">
      <c r="A53" s="381">
        <v>51</v>
      </c>
      <c r="B53" s="54"/>
      <c r="C53" s="55"/>
      <c r="D53" s="55"/>
      <c r="E53" s="385"/>
      <c r="F53" s="51"/>
    </row>
    <row r="54" spans="1:6" ht="12.75" hidden="1">
      <c r="A54" s="381">
        <v>52</v>
      </c>
      <c r="B54" s="54"/>
      <c r="C54" s="55"/>
      <c r="D54" s="55"/>
      <c r="E54" s="385"/>
      <c r="F54" s="51"/>
    </row>
    <row r="55" spans="1:6" ht="12.75" hidden="1">
      <c r="A55" s="381">
        <v>53</v>
      </c>
      <c r="B55" s="54"/>
      <c r="C55" s="55"/>
      <c r="D55" s="55"/>
      <c r="E55" s="385"/>
      <c r="F55" s="51"/>
    </row>
    <row r="56" spans="1:6" ht="12.75" hidden="1">
      <c r="A56" s="381">
        <v>54</v>
      </c>
      <c r="B56" s="54"/>
      <c r="C56" s="55"/>
      <c r="D56" s="55"/>
      <c r="E56" s="385"/>
      <c r="F56" s="51"/>
    </row>
    <row r="57" spans="1:6" ht="12.75" hidden="1">
      <c r="A57" s="381">
        <v>55</v>
      </c>
      <c r="B57" s="54"/>
      <c r="C57" s="55"/>
      <c r="D57" s="55"/>
      <c r="E57" s="385"/>
      <c r="F57" s="51"/>
    </row>
    <row r="58" spans="1:6" ht="12.75" hidden="1">
      <c r="A58" s="381">
        <v>56</v>
      </c>
      <c r="B58" s="54"/>
      <c r="C58" s="55"/>
      <c r="D58" s="55"/>
      <c r="E58" s="385"/>
      <c r="F58" s="51"/>
    </row>
    <row r="59" spans="1:6" ht="12.75" hidden="1">
      <c r="A59" s="381">
        <v>57</v>
      </c>
      <c r="B59" s="54"/>
      <c r="C59" s="55"/>
      <c r="D59" s="55"/>
      <c r="E59" s="385"/>
      <c r="F59" s="51"/>
    </row>
    <row r="60" spans="1:6" ht="12.75" hidden="1">
      <c r="A60" s="381">
        <v>58</v>
      </c>
      <c r="B60" s="54"/>
      <c r="C60" s="55"/>
      <c r="D60" s="55"/>
      <c r="E60" s="385"/>
      <c r="F60" s="51"/>
    </row>
    <row r="61" spans="1:6" ht="12.75" hidden="1">
      <c r="A61" s="381">
        <v>59</v>
      </c>
      <c r="B61" s="54"/>
      <c r="C61" s="55"/>
      <c r="D61" s="55"/>
      <c r="E61" s="385"/>
      <c r="F61" s="51"/>
    </row>
    <row r="62" spans="1:6" ht="12.75" hidden="1">
      <c r="A62" s="381">
        <v>60</v>
      </c>
      <c r="B62" s="54"/>
      <c r="C62" s="55"/>
      <c r="D62" s="55"/>
      <c r="E62" s="385"/>
      <c r="F62" s="51"/>
    </row>
    <row r="63" spans="1:6" ht="12.75" hidden="1">
      <c r="A63" s="381">
        <v>61</v>
      </c>
      <c r="B63" s="54"/>
      <c r="C63" s="55"/>
      <c r="D63" s="55"/>
      <c r="E63" s="385"/>
      <c r="F63" s="51"/>
    </row>
    <row r="64" spans="1:6" ht="12.75" hidden="1">
      <c r="A64" s="381">
        <v>62</v>
      </c>
      <c r="B64" s="54"/>
      <c r="C64" s="55"/>
      <c r="D64" s="55"/>
      <c r="E64" s="385"/>
      <c r="F64" s="51"/>
    </row>
    <row r="65" spans="1:6" ht="12.75" hidden="1">
      <c r="A65" s="381">
        <v>63</v>
      </c>
      <c r="B65" s="54"/>
      <c r="C65" s="55"/>
      <c r="D65" s="55"/>
      <c r="E65" s="385"/>
      <c r="F65" s="51"/>
    </row>
    <row r="66" spans="1:6" ht="12.75" hidden="1">
      <c r="A66" s="381">
        <v>64</v>
      </c>
      <c r="B66" s="54"/>
      <c r="C66" s="55"/>
      <c r="D66" s="55"/>
      <c r="E66" s="385"/>
      <c r="F66" s="51"/>
    </row>
    <row r="67" spans="1:6" ht="12.75" hidden="1">
      <c r="A67" s="381">
        <v>65</v>
      </c>
      <c r="B67" s="54"/>
      <c r="C67" s="55"/>
      <c r="D67" s="55"/>
      <c r="E67" s="385"/>
      <c r="F67" s="51"/>
    </row>
    <row r="68" spans="1:6" ht="12.75" hidden="1">
      <c r="A68" s="381">
        <v>66</v>
      </c>
      <c r="B68" s="54"/>
      <c r="C68" s="55"/>
      <c r="D68" s="55"/>
      <c r="E68" s="385"/>
      <c r="F68" s="51"/>
    </row>
    <row r="69" spans="1:6" ht="12.75" hidden="1">
      <c r="A69" s="381">
        <v>67</v>
      </c>
      <c r="B69" s="54"/>
      <c r="C69" s="55"/>
      <c r="D69" s="55"/>
      <c r="E69" s="385"/>
      <c r="F69" s="51"/>
    </row>
    <row r="70" spans="1:6" ht="12.75" hidden="1">
      <c r="A70" s="381">
        <v>68</v>
      </c>
      <c r="B70" s="54"/>
      <c r="C70" s="55"/>
      <c r="D70" s="55"/>
      <c r="E70" s="385"/>
      <c r="F70" s="51"/>
    </row>
    <row r="71" spans="1:6" ht="12.75" hidden="1">
      <c r="A71" s="381">
        <v>69</v>
      </c>
      <c r="B71" s="54"/>
      <c r="C71" s="55"/>
      <c r="D71" s="55"/>
      <c r="E71" s="385"/>
      <c r="F71" s="51"/>
    </row>
    <row r="72" spans="1:6" ht="12.75" hidden="1">
      <c r="A72" s="381">
        <v>70</v>
      </c>
      <c r="B72" s="54"/>
      <c r="C72" s="55"/>
      <c r="D72" s="55"/>
      <c r="E72" s="385"/>
      <c r="F72" s="51"/>
    </row>
    <row r="73" spans="1:6" ht="12.75" hidden="1">
      <c r="A73" s="381">
        <v>71</v>
      </c>
      <c r="B73" s="54"/>
      <c r="C73" s="55"/>
      <c r="D73" s="55"/>
      <c r="E73" s="385"/>
      <c r="F73" s="51"/>
    </row>
    <row r="74" spans="1:6" ht="12.75" hidden="1">
      <c r="A74" s="381">
        <v>72</v>
      </c>
      <c r="B74" s="54"/>
      <c r="C74" s="55"/>
      <c r="D74" s="55"/>
      <c r="E74" s="385"/>
      <c r="F74" s="51"/>
    </row>
    <row r="75" spans="1:6" ht="12.75" hidden="1">
      <c r="A75" s="381">
        <v>73</v>
      </c>
      <c r="B75" s="54"/>
      <c r="C75" s="55"/>
      <c r="D75" s="55"/>
      <c r="E75" s="385"/>
      <c r="F75" s="51"/>
    </row>
    <row r="76" spans="1:6" ht="12.75" hidden="1">
      <c r="A76" s="381">
        <v>74</v>
      </c>
      <c r="B76" s="54"/>
      <c r="C76" s="55"/>
      <c r="D76" s="55"/>
      <c r="E76" s="385"/>
      <c r="F76" s="51"/>
    </row>
    <row r="77" spans="1:6" ht="12.75" hidden="1">
      <c r="A77" s="381">
        <v>75</v>
      </c>
      <c r="B77" s="54"/>
      <c r="C77" s="55"/>
      <c r="D77" s="55"/>
      <c r="E77" s="385"/>
      <c r="F77" s="51"/>
    </row>
    <row r="78" spans="1:6" ht="12.75" hidden="1">
      <c r="A78" s="381">
        <v>76</v>
      </c>
      <c r="B78" s="54"/>
      <c r="C78" s="55"/>
      <c r="D78" s="55"/>
      <c r="E78" s="385"/>
      <c r="F78" s="51"/>
    </row>
    <row r="79" spans="1:6" ht="12.75" hidden="1">
      <c r="A79" s="381">
        <v>77</v>
      </c>
      <c r="B79" s="54"/>
      <c r="C79" s="55"/>
      <c r="D79" s="55"/>
      <c r="E79" s="385"/>
      <c r="F79" s="51"/>
    </row>
    <row r="80" spans="1:6" ht="12.75" hidden="1">
      <c r="A80" s="381">
        <v>78</v>
      </c>
      <c r="B80" s="54"/>
      <c r="C80" s="55"/>
      <c r="D80" s="55"/>
      <c r="E80" s="385"/>
      <c r="F80" s="51"/>
    </row>
    <row r="81" spans="1:6" ht="12.75" hidden="1">
      <c r="A81" s="381">
        <v>79</v>
      </c>
      <c r="B81" s="54"/>
      <c r="C81" s="55"/>
      <c r="D81" s="55"/>
      <c r="E81" s="385"/>
      <c r="F81" s="51"/>
    </row>
    <row r="82" spans="1:6" ht="12.75" hidden="1">
      <c r="A82" s="381">
        <v>80</v>
      </c>
      <c r="B82" s="54"/>
      <c r="C82" s="55"/>
      <c r="D82" s="55"/>
      <c r="E82" s="385"/>
      <c r="F82" s="51"/>
    </row>
    <row r="83" spans="1:6" ht="12.75" hidden="1">
      <c r="A83" s="381">
        <v>81</v>
      </c>
      <c r="B83" s="54"/>
      <c r="C83" s="55"/>
      <c r="D83" s="55"/>
      <c r="E83" s="385"/>
      <c r="F83" s="51"/>
    </row>
    <row r="84" spans="1:6" ht="12.75" hidden="1">
      <c r="A84" s="381">
        <v>82</v>
      </c>
      <c r="B84" s="54"/>
      <c r="C84" s="55"/>
      <c r="D84" s="55"/>
      <c r="E84" s="385"/>
      <c r="F84" s="51"/>
    </row>
    <row r="85" spans="1:6" ht="12.75" hidden="1">
      <c r="A85" s="381">
        <v>83</v>
      </c>
      <c r="B85" s="54"/>
      <c r="C85" s="55"/>
      <c r="D85" s="55"/>
      <c r="E85" s="385"/>
      <c r="F85" s="51"/>
    </row>
    <row r="86" spans="1:6" ht="12.75" hidden="1">
      <c r="A86" s="381">
        <v>84</v>
      </c>
      <c r="B86" s="54"/>
      <c r="C86" s="55"/>
      <c r="D86" s="55"/>
      <c r="E86" s="385"/>
      <c r="F86" s="51"/>
    </row>
    <row r="87" spans="1:6" ht="12.75" hidden="1">
      <c r="A87" s="381">
        <v>85</v>
      </c>
      <c r="B87" s="54"/>
      <c r="C87" s="55"/>
      <c r="D87" s="55"/>
      <c r="E87" s="385"/>
      <c r="F87" s="51"/>
    </row>
    <row r="88" spans="1:6" ht="12.75">
      <c r="A88" s="381">
        <v>86</v>
      </c>
      <c r="C88" s="56">
        <v>0</v>
      </c>
      <c r="D88" s="55"/>
      <c r="E88" s="385"/>
      <c r="F88" s="51"/>
    </row>
    <row r="89" spans="5:6" ht="12.75">
      <c r="E89" s="386"/>
      <c r="F89" s="57"/>
    </row>
    <row r="90" ht="12.75"/>
    <row r="91" ht="12.75"/>
    <row r="92" ht="12.75"/>
    <row r="93" ht="12.75"/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92"/>
  <sheetViews>
    <sheetView tabSelected="1" zoomScale="90" zoomScaleNormal="90" zoomScaleSheetLayoutView="75" workbookViewId="0" topLeftCell="A1">
      <selection activeCell="A1" sqref="A1"/>
    </sheetView>
  </sheetViews>
  <sheetFormatPr defaultColWidth="9.140625" defaultRowHeight="12.75" outlineLevelRow="1"/>
  <cols>
    <col min="1" max="1" width="1.7109375" style="60" customWidth="1"/>
    <col min="2" max="2" width="5.57421875" style="54" customWidth="1"/>
    <col min="3" max="3" width="22.00390625" style="54" customWidth="1"/>
    <col min="4" max="4" width="9.00390625" style="60" customWidth="1"/>
    <col min="5" max="5" width="8.57421875" style="91" customWidth="1"/>
    <col min="6" max="7" width="9.8515625" style="91" customWidth="1"/>
    <col min="8" max="8" width="9.8515625" style="60" customWidth="1"/>
    <col min="9" max="11" width="11.140625" style="60" customWidth="1"/>
    <col min="12" max="12" width="11.57421875" style="60" customWidth="1"/>
    <col min="13" max="14" width="11.57421875" style="60" hidden="1" customWidth="1"/>
    <col min="15" max="15" width="11.57421875" style="60" customWidth="1"/>
    <col min="16" max="17" width="11.140625" style="60" customWidth="1"/>
    <col min="18" max="23" width="11.140625" style="60" hidden="1" customWidth="1"/>
    <col min="24" max="24" width="12.421875" style="60" hidden="1" customWidth="1"/>
    <col min="25" max="25" width="3.00390625" style="60" customWidth="1"/>
    <col min="26" max="26" width="7.140625" style="60" customWidth="1"/>
    <col min="27" max="27" width="6.57421875" style="60" customWidth="1"/>
    <col min="28" max="28" width="7.7109375" style="60" customWidth="1"/>
    <col min="29" max="29" width="8.7109375" style="60" bestFit="1" customWidth="1"/>
    <col min="30" max="30" width="5.00390625" style="60" customWidth="1"/>
    <col min="31" max="31" width="26.8515625" style="60" bestFit="1" customWidth="1"/>
    <col min="32" max="38" width="8.140625" style="60" customWidth="1"/>
    <col min="39" max="48" width="8.140625" style="60" hidden="1" customWidth="1"/>
    <col min="49" max="49" width="12.00390625" style="60" hidden="1" customWidth="1"/>
    <col min="50" max="16384" width="9.140625" style="60" customWidth="1"/>
  </cols>
  <sheetData>
    <row r="1" spans="1:30" ht="13.5" thickBot="1">
      <c r="A1" s="58"/>
      <c r="B1" s="58"/>
      <c r="C1" s="58"/>
      <c r="D1" s="58"/>
      <c r="E1" s="59"/>
      <c r="F1" s="59"/>
      <c r="G1" s="59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29" s="68" customFormat="1" ht="18">
      <c r="A2" s="61"/>
      <c r="B2" s="62"/>
      <c r="C2" s="63" t="s">
        <v>242</v>
      </c>
      <c r="D2" s="64"/>
      <c r="E2" s="65"/>
      <c r="F2" s="66"/>
      <c r="G2" s="66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545" t="s">
        <v>34</v>
      </c>
      <c r="AB2" s="546"/>
      <c r="AC2" s="547"/>
    </row>
    <row r="3" spans="1:29" s="68" customFormat="1" ht="18">
      <c r="A3" s="61"/>
      <c r="B3" s="69"/>
      <c r="C3" s="70" t="s">
        <v>241</v>
      </c>
      <c r="D3" s="71"/>
      <c r="E3" s="72"/>
      <c r="F3" s="73"/>
      <c r="G3" s="74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548" t="s">
        <v>243</v>
      </c>
      <c r="AB3" s="549"/>
      <c r="AC3" s="76" t="s">
        <v>244</v>
      </c>
    </row>
    <row r="4" spans="1:29" s="68" customFormat="1" ht="11.25" customHeight="1" thickBot="1">
      <c r="A4" s="61"/>
      <c r="B4" s="77"/>
      <c r="C4" s="78"/>
      <c r="D4" s="79"/>
      <c r="E4" s="80"/>
      <c r="F4" s="81"/>
      <c r="G4" s="82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550">
        <v>2</v>
      </c>
      <c r="AB4" s="551"/>
      <c r="AC4" s="84" t="s">
        <v>35</v>
      </c>
    </row>
    <row r="5" spans="1:30" ht="12.75">
      <c r="A5" s="58"/>
      <c r="B5" s="58"/>
      <c r="C5" s="58"/>
      <c r="D5" s="58"/>
      <c r="E5" s="59"/>
      <c r="F5" s="438"/>
      <c r="G5" s="59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ht="12.75">
      <c r="A6" s="58"/>
      <c r="B6" s="58"/>
      <c r="C6" s="58"/>
      <c r="D6" s="58"/>
      <c r="E6" s="59"/>
      <c r="F6" s="437" t="s">
        <v>253</v>
      </c>
      <c r="G6" s="261"/>
      <c r="H6" s="262"/>
      <c r="I6" s="262"/>
      <c r="J6" s="262"/>
      <c r="K6" s="262"/>
      <c r="L6" s="262"/>
      <c r="M6" s="262"/>
      <c r="N6" s="262"/>
      <c r="O6" s="262"/>
      <c r="P6" s="263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49" ht="12.75">
      <c r="A7" s="58"/>
      <c r="B7" s="85" t="s">
        <v>73</v>
      </c>
      <c r="C7" s="532">
        <v>39996</v>
      </c>
      <c r="D7" s="532"/>
      <c r="E7" s="532"/>
      <c r="F7" s="60"/>
      <c r="G7" s="59"/>
      <c r="H7" s="58"/>
      <c r="I7" s="255">
        <v>1</v>
      </c>
      <c r="J7" s="255">
        <v>2</v>
      </c>
      <c r="K7" s="255">
        <v>3</v>
      </c>
      <c r="L7" s="255">
        <v>4</v>
      </c>
      <c r="M7" s="255">
        <v>5</v>
      </c>
      <c r="N7" s="255">
        <v>6</v>
      </c>
      <c r="O7" s="255">
        <v>7</v>
      </c>
      <c r="P7" s="255">
        <v>8</v>
      </c>
      <c r="Q7" s="255">
        <v>9</v>
      </c>
      <c r="R7" s="255">
        <v>10</v>
      </c>
      <c r="S7" s="255">
        <v>11</v>
      </c>
      <c r="T7" s="255">
        <v>12</v>
      </c>
      <c r="U7" s="255">
        <v>13</v>
      </c>
      <c r="V7" s="255">
        <v>14</v>
      </c>
      <c r="W7" s="255">
        <v>15</v>
      </c>
      <c r="X7" s="255">
        <v>16</v>
      </c>
      <c r="Y7" s="86"/>
      <c r="Z7" s="86"/>
      <c r="AA7" s="58"/>
      <c r="AB7" s="87"/>
      <c r="AC7" s="58"/>
      <c r="AD7" s="58"/>
      <c r="AF7" s="86">
        <v>1</v>
      </c>
      <c r="AG7" s="86">
        <v>2</v>
      </c>
      <c r="AH7" s="86">
        <v>3</v>
      </c>
      <c r="AI7" s="86">
        <v>4</v>
      </c>
      <c r="AJ7" s="86">
        <v>5</v>
      </c>
      <c r="AK7" s="86">
        <v>6</v>
      </c>
      <c r="AL7" s="86">
        <v>7</v>
      </c>
      <c r="AM7" s="86">
        <v>8</v>
      </c>
      <c r="AN7" s="86">
        <v>9</v>
      </c>
      <c r="AO7" s="86">
        <v>10</v>
      </c>
      <c r="AP7" s="86">
        <v>11</v>
      </c>
      <c r="AQ7" s="86">
        <v>12</v>
      </c>
      <c r="AR7" s="86">
        <v>13</v>
      </c>
      <c r="AS7" s="86">
        <v>14</v>
      </c>
      <c r="AT7" s="86">
        <v>15</v>
      </c>
      <c r="AU7" s="86">
        <v>16</v>
      </c>
      <c r="AV7" s="86">
        <v>9</v>
      </c>
      <c r="AW7" s="86"/>
    </row>
    <row r="8" spans="1:49" ht="36" customHeight="1">
      <c r="A8" s="58"/>
      <c r="B8" s="466"/>
      <c r="C8" s="467"/>
      <c r="F8" s="552" t="s">
        <v>245</v>
      </c>
      <c r="G8" s="552"/>
      <c r="H8" s="552"/>
      <c r="I8" s="458" t="str">
        <f>'F41-Price FP'!D3</f>
        <v>Dutch Cheese 45%, bulk kg</v>
      </c>
      <c r="J8" s="458" t="str">
        <f>'F41-Price FP'!D4</f>
        <v>Dutch Cheese 45%, 150 g</v>
      </c>
      <c r="K8" s="459" t="str">
        <f>'F41-Price FP'!D5</f>
        <v>Yogurt 7.5%, 250 g</v>
      </c>
      <c r="L8" s="460" t="str">
        <f>'F41-Price FP'!D6</f>
        <v>Finished Product 3, 150 g</v>
      </c>
      <c r="M8" s="460" t="str">
        <f>'F41-Price FP'!D7</f>
        <v>Finished Product 3, 500 g</v>
      </c>
      <c r="N8" s="461" t="str">
        <f>'F41-Price FP'!D8</f>
        <v>Finished Product 4, 400 g</v>
      </c>
      <c r="O8" s="462" t="str">
        <f>'F41-Price FP'!D9</f>
        <v>Finished Product 4, 1 lt PET</v>
      </c>
      <c r="P8" s="463" t="str">
        <f>'F41-Price FP'!D10</f>
        <v>Finished Product 5, 200 g</v>
      </c>
      <c r="Q8" s="464" t="str">
        <f>'F41-Price FP'!D11</f>
        <v>Finished Product 6, 500g</v>
      </c>
      <c r="R8" s="464" t="str">
        <f>'F41-Price FP'!D12</f>
        <v>Finished Product 6, 1lt PET</v>
      </c>
      <c r="S8" s="93"/>
      <c r="T8" s="93"/>
      <c r="U8" s="93"/>
      <c r="V8" s="93"/>
      <c r="W8" s="93"/>
      <c r="X8" s="93"/>
      <c r="Y8" s="94"/>
      <c r="Z8" s="95"/>
      <c r="AA8" s="95"/>
      <c r="AB8" s="95"/>
      <c r="AC8" s="96" t="s">
        <v>43</v>
      </c>
      <c r="AD8" s="58"/>
      <c r="AF8" s="92">
        <f>'F41-Price FP'!AI3</f>
        <v>0</v>
      </c>
      <c r="AG8" s="92">
        <f>'F41-Price FP'!AI$4</f>
        <v>0</v>
      </c>
      <c r="AH8" s="92">
        <f>'F41-Price FP'!AI5</f>
        <v>0</v>
      </c>
      <c r="AI8" s="92">
        <f>'F41-Price FP'!AI6</f>
        <v>0</v>
      </c>
      <c r="AJ8" s="92">
        <f>'F41-Price FP'!AI7</f>
        <v>0</v>
      </c>
      <c r="AK8" s="92">
        <f>'F41-Price FP'!AI8</f>
        <v>0</v>
      </c>
      <c r="AL8" s="97">
        <f>'F41-Price FP'!AI15</f>
        <v>0</v>
      </c>
      <c r="AM8" s="97">
        <f>'F41-Price FP'!AJ15</f>
        <v>0</v>
      </c>
      <c r="AN8" s="97">
        <f>'F41-Price FP'!AK15</f>
        <v>0</v>
      </c>
      <c r="AO8" s="97">
        <f>'F41-Price FP'!AL15</f>
        <v>0</v>
      </c>
      <c r="AP8" s="97">
        <f>'F41-Price FP'!AM15</f>
        <v>0</v>
      </c>
      <c r="AQ8" s="97">
        <f>'F41-Price FP'!AN15</f>
        <v>0</v>
      </c>
      <c r="AR8" s="97">
        <f>'F41-Price FP'!AO15</f>
        <v>0</v>
      </c>
      <c r="AS8" s="97">
        <f>'F41-Price FP'!AP15</f>
        <v>0</v>
      </c>
      <c r="AT8" s="97">
        <f>'F41-Price FP'!AQ15</f>
        <v>0</v>
      </c>
      <c r="AU8" s="97">
        <f>'F41-Price FP'!AI16</f>
        <v>0</v>
      </c>
      <c r="AV8" s="98"/>
      <c r="AW8" s="94"/>
    </row>
    <row r="9" spans="1:49" ht="12.75">
      <c r="A9" s="58"/>
      <c r="B9" s="88" t="s">
        <v>238</v>
      </c>
      <c r="C9" s="89"/>
      <c r="D9" s="90">
        <v>105</v>
      </c>
      <c r="E9" s="102"/>
      <c r="F9" s="531" t="s">
        <v>247</v>
      </c>
      <c r="G9" s="531"/>
      <c r="H9" s="531"/>
      <c r="I9" s="104" t="str">
        <f>'F41-Price FP'!$E3</f>
        <v>kg</v>
      </c>
      <c r="J9" s="104" t="str">
        <f>'F41-Price FP'!$E4</f>
        <v>piece</v>
      </c>
      <c r="K9" s="105" t="str">
        <f>'F41-Price FP'!$E5</f>
        <v>piece</v>
      </c>
      <c r="L9" s="455" t="str">
        <f>'F41-Price FP'!$E6</f>
        <v>piece</v>
      </c>
      <c r="M9" s="456" t="str">
        <f>'F41-Price FP'!$E7</f>
        <v>piece</v>
      </c>
      <c r="N9" s="117" t="str">
        <f>'F41-Price FP'!$E8</f>
        <v>piece</v>
      </c>
      <c r="O9" s="117" t="str">
        <f>'F41-Price FP'!$E9</f>
        <v>piece</v>
      </c>
      <c r="P9" s="106" t="str">
        <f>'F41-Price FP'!$E10</f>
        <v>piece</v>
      </c>
      <c r="Q9" s="457" t="str">
        <f>'F41-Price FP'!$E11</f>
        <v>piece</v>
      </c>
      <c r="R9" s="457" t="str">
        <f>'F41-Price FP'!$E12</f>
        <v>piece</v>
      </c>
      <c r="S9" s="106"/>
      <c r="T9" s="106"/>
      <c r="U9" s="106"/>
      <c r="V9" s="106"/>
      <c r="W9" s="106"/>
      <c r="X9" s="106"/>
      <c r="Y9" s="107"/>
      <c r="Z9" s="108"/>
      <c r="AA9" s="109"/>
      <c r="AB9" s="109"/>
      <c r="AC9" s="110"/>
      <c r="AD9" s="58"/>
      <c r="AF9" s="111" t="s">
        <v>37</v>
      </c>
      <c r="AG9" s="111" t="s">
        <v>37</v>
      </c>
      <c r="AH9" s="111" t="s">
        <v>37</v>
      </c>
      <c r="AI9" s="111" t="s">
        <v>37</v>
      </c>
      <c r="AJ9" s="112" t="s">
        <v>37</v>
      </c>
      <c r="AK9" s="112" t="s">
        <v>37</v>
      </c>
      <c r="AL9" s="113" t="s">
        <v>37</v>
      </c>
      <c r="AM9" s="113" t="s">
        <v>37</v>
      </c>
      <c r="AN9" s="113" t="s">
        <v>37</v>
      </c>
      <c r="AO9" s="113" t="s">
        <v>37</v>
      </c>
      <c r="AP9" s="113" t="s">
        <v>37</v>
      </c>
      <c r="AQ9" s="113" t="s">
        <v>37</v>
      </c>
      <c r="AR9" s="113" t="s">
        <v>37</v>
      </c>
      <c r="AS9" s="113" t="s">
        <v>37</v>
      </c>
      <c r="AT9" s="113" t="s">
        <v>37</v>
      </c>
      <c r="AU9" s="113" t="s">
        <v>37</v>
      </c>
      <c r="AV9" s="114"/>
      <c r="AW9" s="115"/>
    </row>
    <row r="10" spans="1:49" ht="12.75">
      <c r="A10" s="58"/>
      <c r="B10" s="99" t="s">
        <v>335</v>
      </c>
      <c r="C10" s="100"/>
      <c r="D10" s="101">
        <v>200</v>
      </c>
      <c r="E10" s="102"/>
      <c r="F10" s="531" t="s">
        <v>389</v>
      </c>
      <c r="G10" s="531"/>
      <c r="H10" s="531"/>
      <c r="I10" s="104">
        <f>'F41-Price FP'!$F3</f>
        <v>1</v>
      </c>
      <c r="J10" s="104">
        <f>'F41-Price FP'!$F4</f>
        <v>0.15</v>
      </c>
      <c r="K10" s="105">
        <f>'F41-Price FP'!$F5</f>
        <v>0.25</v>
      </c>
      <c r="L10" s="455">
        <f>'F41-Price FP'!$F6</f>
        <v>0.15</v>
      </c>
      <c r="M10" s="456">
        <f>'F41-Price FP'!$F7</f>
        <v>0.5</v>
      </c>
      <c r="N10" s="117">
        <f>'F41-Price FP'!$F8</f>
        <v>0.4</v>
      </c>
      <c r="O10" s="117">
        <f>'F41-Price FP'!$F9</f>
        <v>1</v>
      </c>
      <c r="P10" s="106">
        <f>'F41-Price FP'!$F10</f>
        <v>0.2</v>
      </c>
      <c r="Q10" s="457">
        <f>'F41-Price FP'!$F11</f>
        <v>0.5</v>
      </c>
      <c r="R10" s="457">
        <f>'F41-Price FP'!$F12</f>
        <v>1</v>
      </c>
      <c r="S10" s="106"/>
      <c r="T10" s="106"/>
      <c r="U10" s="106"/>
      <c r="V10" s="106"/>
      <c r="W10" s="106"/>
      <c r="X10" s="106"/>
      <c r="Y10" s="107"/>
      <c r="Z10" s="108"/>
      <c r="AA10" s="109"/>
      <c r="AB10" s="109"/>
      <c r="AC10" s="110"/>
      <c r="AD10" s="58"/>
      <c r="AF10" s="103"/>
      <c r="AG10" s="103"/>
      <c r="AH10" s="103"/>
      <c r="AI10" s="103"/>
      <c r="AJ10" s="117"/>
      <c r="AK10" s="117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4"/>
      <c r="AW10" s="119"/>
    </row>
    <row r="11" spans="1:49" ht="12.75">
      <c r="A11" s="58"/>
      <c r="B11" s="116" t="s">
        <v>336</v>
      </c>
      <c r="C11" s="100"/>
      <c r="D11" s="101">
        <v>80</v>
      </c>
      <c r="E11" s="102"/>
      <c r="F11" s="531" t="s">
        <v>248</v>
      </c>
      <c r="G11" s="531"/>
      <c r="H11" s="531"/>
      <c r="I11" s="258">
        <f>VLOOKUP(I8,'F41-Price FP'!$D$3:$H$52,5,FALSE)</f>
        <v>96</v>
      </c>
      <c r="J11" s="258">
        <f>VLOOKUP(J8,'F41-Price FP'!$D$3:$H$52,5,FALSE)</f>
        <v>120</v>
      </c>
      <c r="K11" s="258">
        <f>VLOOKUP(K8,'F41-Price FP'!$D$3:$H$52,5,FALSE)</f>
        <v>12</v>
      </c>
      <c r="L11" s="258">
        <f>VLOOKUP(L8,'F41-Price FP'!$D$3:$H$52,5,FALSE)</f>
        <v>14.666666666666668</v>
      </c>
      <c r="M11" s="258">
        <f>VLOOKUP(M8,'F41-Price FP'!$D$3:$H$52,5,FALSE)</f>
        <v>13.8</v>
      </c>
      <c r="N11" s="258">
        <f>VLOOKUP(N8,'F41-Price FP'!$D$3:$H$52,5,FALSE)</f>
        <v>10.5</v>
      </c>
      <c r="O11" s="258">
        <f>VLOOKUP(O8,'F41-Price FP'!$D$3:$H$52,5,FALSE)</f>
        <v>9.8</v>
      </c>
      <c r="P11" s="258">
        <f>VLOOKUP(P8,'F41-Price FP'!$D$3:$H$52,5,FALSE)</f>
        <v>25</v>
      </c>
      <c r="Q11" s="258">
        <f>VLOOKUP(Q8,'F41-Price FP'!$D$3:$H$52,5,FALSE)</f>
        <v>3.8</v>
      </c>
      <c r="R11" s="258">
        <f>VLOOKUP(R8,'F41-Price FP'!$D$3:$H$52,5,FALSE)</f>
        <v>3.5</v>
      </c>
      <c r="S11" s="258"/>
      <c r="T11" s="258"/>
      <c r="U11" s="258"/>
      <c r="V11" s="258"/>
      <c r="W11" s="258"/>
      <c r="X11" s="258"/>
      <c r="Y11" s="265"/>
      <c r="AA11" s="109"/>
      <c r="AB11" s="109"/>
      <c r="AC11" s="110"/>
      <c r="AD11" s="58"/>
      <c r="AF11" s="103"/>
      <c r="AG11" s="103"/>
      <c r="AH11" s="103"/>
      <c r="AI11" s="103"/>
      <c r="AJ11" s="117"/>
      <c r="AK11" s="117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256"/>
      <c r="AW11" s="257"/>
    </row>
    <row r="12" spans="1:49" ht="12.75">
      <c r="A12" s="58"/>
      <c r="B12" s="99" t="s">
        <v>239</v>
      </c>
      <c r="C12" s="100"/>
      <c r="D12" s="101">
        <v>23</v>
      </c>
      <c r="E12" s="102"/>
      <c r="F12" s="531" t="s">
        <v>352</v>
      </c>
      <c r="G12" s="531"/>
      <c r="H12" s="531"/>
      <c r="I12" s="120">
        <v>361</v>
      </c>
      <c r="J12" s="120">
        <v>361</v>
      </c>
      <c r="K12" s="120"/>
      <c r="L12" s="120">
        <v>359</v>
      </c>
      <c r="M12" s="120"/>
      <c r="N12" s="120"/>
      <c r="O12" s="120">
        <v>362</v>
      </c>
      <c r="P12" s="120"/>
      <c r="Q12" s="120">
        <v>359</v>
      </c>
      <c r="R12" s="120"/>
      <c r="S12" s="120"/>
      <c r="T12" s="120"/>
      <c r="U12" s="120"/>
      <c r="V12" s="120"/>
      <c r="W12" s="120"/>
      <c r="X12" s="120"/>
      <c r="Y12" s="265"/>
      <c r="Z12" s="266"/>
      <c r="AA12" s="109"/>
      <c r="AB12" s="109"/>
      <c r="AC12" s="110"/>
      <c r="AD12" s="58"/>
      <c r="AF12" s="103"/>
      <c r="AG12" s="103"/>
      <c r="AH12" s="103"/>
      <c r="AI12" s="103"/>
      <c r="AJ12" s="117"/>
      <c r="AK12" s="117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256"/>
      <c r="AW12" s="257"/>
    </row>
    <row r="13" spans="1:49" ht="12.75">
      <c r="A13" s="58"/>
      <c r="B13" s="125" t="s">
        <v>240</v>
      </c>
      <c r="C13" s="126"/>
      <c r="D13" s="127">
        <v>500</v>
      </c>
      <c r="E13" s="102"/>
      <c r="F13" s="531" t="s">
        <v>390</v>
      </c>
      <c r="G13" s="531"/>
      <c r="H13" s="531"/>
      <c r="I13" s="120">
        <v>34.51744965769114</v>
      </c>
      <c r="J13" s="120">
        <v>226.4118186320975</v>
      </c>
      <c r="K13" s="120"/>
      <c r="L13" s="120">
        <v>1000</v>
      </c>
      <c r="M13" s="120"/>
      <c r="N13" s="120"/>
      <c r="O13" s="120">
        <v>400</v>
      </c>
      <c r="P13" s="120"/>
      <c r="Q13" s="120">
        <v>300</v>
      </c>
      <c r="R13" s="120"/>
      <c r="S13" s="120"/>
      <c r="T13" s="120"/>
      <c r="U13" s="120"/>
      <c r="V13" s="120"/>
      <c r="W13" s="120"/>
      <c r="X13" s="120"/>
      <c r="Y13" s="121"/>
      <c r="Z13" s="109"/>
      <c r="AA13" s="540" t="s">
        <v>259</v>
      </c>
      <c r="AB13" s="540"/>
      <c r="AC13" s="122">
        <f>SUM(I13:Z13)</f>
        <v>1960.9292682897885</v>
      </c>
      <c r="AD13" s="58"/>
      <c r="AE13" s="54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3"/>
      <c r="AW13" s="124"/>
    </row>
    <row r="14" spans="1:49" ht="12.75" customHeight="1">
      <c r="A14" s="58"/>
      <c r="B14" s="60"/>
      <c r="C14" s="60"/>
      <c r="E14" s="102"/>
      <c r="F14" s="539" t="s">
        <v>249</v>
      </c>
      <c r="G14" s="539"/>
      <c r="H14" s="539"/>
      <c r="I14" s="518">
        <f aca="true" t="shared" si="0" ref="I14:X14">I10*I13</f>
        <v>34.51744965769114</v>
      </c>
      <c r="J14" s="518">
        <f t="shared" si="0"/>
        <v>33.96177279481462</v>
      </c>
      <c r="K14" s="518">
        <f t="shared" si="0"/>
        <v>0</v>
      </c>
      <c r="L14" s="518">
        <f t="shared" si="0"/>
        <v>150</v>
      </c>
      <c r="M14" s="518">
        <f t="shared" si="0"/>
        <v>0</v>
      </c>
      <c r="N14" s="518">
        <f t="shared" si="0"/>
        <v>0</v>
      </c>
      <c r="O14" s="518">
        <f t="shared" si="0"/>
        <v>400</v>
      </c>
      <c r="P14" s="518">
        <f t="shared" si="0"/>
        <v>0</v>
      </c>
      <c r="Q14" s="518">
        <f t="shared" si="0"/>
        <v>150</v>
      </c>
      <c r="R14" s="128">
        <f t="shared" si="0"/>
        <v>0</v>
      </c>
      <c r="S14" s="128">
        <f t="shared" si="0"/>
        <v>0</v>
      </c>
      <c r="T14" s="128">
        <f t="shared" si="0"/>
        <v>0</v>
      </c>
      <c r="U14" s="128">
        <f t="shared" si="0"/>
        <v>0</v>
      </c>
      <c r="V14" s="128">
        <f t="shared" si="0"/>
        <v>0</v>
      </c>
      <c r="W14" s="128">
        <f t="shared" si="0"/>
        <v>0</v>
      </c>
      <c r="X14" s="128">
        <f t="shared" si="0"/>
        <v>0</v>
      </c>
      <c r="Y14" s="129"/>
      <c r="Z14" s="427"/>
      <c r="AA14" s="541" t="s">
        <v>260</v>
      </c>
      <c r="AB14" s="541"/>
      <c r="AC14" s="132">
        <f>SUM(I14:Z14)</f>
        <v>768.4792224525057</v>
      </c>
      <c r="AD14" s="58"/>
      <c r="AE14" s="54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9"/>
      <c r="AW14" s="133"/>
    </row>
    <row r="15" spans="1:49" ht="12.75" customHeight="1">
      <c r="A15" s="58"/>
      <c r="E15" s="102"/>
      <c r="F15" s="531" t="s">
        <v>250</v>
      </c>
      <c r="G15" s="531"/>
      <c r="H15" s="531"/>
      <c r="I15" s="131">
        <f aca="true" t="shared" si="1" ref="I15:X15">I14/$AC$14</f>
        <v>0.04491656852807679</v>
      </c>
      <c r="J15" s="131">
        <f t="shared" si="1"/>
        <v>0.04419348214312139</v>
      </c>
      <c r="K15" s="131">
        <f t="shared" si="1"/>
        <v>0</v>
      </c>
      <c r="L15" s="131">
        <f t="shared" si="1"/>
        <v>0.1951907034276004</v>
      </c>
      <c r="M15" s="131">
        <f t="shared" si="1"/>
        <v>0</v>
      </c>
      <c r="N15" s="131">
        <f t="shared" si="1"/>
        <v>0</v>
      </c>
      <c r="O15" s="131">
        <f t="shared" si="1"/>
        <v>0.5205085424736011</v>
      </c>
      <c r="P15" s="131">
        <f t="shared" si="1"/>
        <v>0</v>
      </c>
      <c r="Q15" s="131">
        <f t="shared" si="1"/>
        <v>0.1951907034276004</v>
      </c>
      <c r="R15" s="131">
        <f t="shared" si="1"/>
        <v>0</v>
      </c>
      <c r="S15" s="131">
        <f t="shared" si="1"/>
        <v>0</v>
      </c>
      <c r="T15" s="131">
        <f t="shared" si="1"/>
        <v>0</v>
      </c>
      <c r="U15" s="131">
        <f t="shared" si="1"/>
        <v>0</v>
      </c>
      <c r="V15" s="131">
        <f t="shared" si="1"/>
        <v>0</v>
      </c>
      <c r="W15" s="131">
        <f t="shared" si="1"/>
        <v>0</v>
      </c>
      <c r="X15" s="131">
        <f t="shared" si="1"/>
        <v>0</v>
      </c>
      <c r="Y15" s="58"/>
      <c r="Z15" s="58"/>
      <c r="AA15" s="58"/>
      <c r="AB15" s="58"/>
      <c r="AC15" s="58"/>
      <c r="AD15" s="58"/>
      <c r="AE15" s="54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9"/>
      <c r="AW15" s="133"/>
    </row>
    <row r="16" spans="1:49" ht="12.75" customHeight="1" hidden="1" outlineLevel="1">
      <c r="A16" s="58"/>
      <c r="B16" s="130"/>
      <c r="C16" s="130"/>
      <c r="D16" s="130"/>
      <c r="E16" s="102"/>
      <c r="F16" s="531" t="s">
        <v>387</v>
      </c>
      <c r="G16" s="531"/>
      <c r="H16" s="531"/>
      <c r="I16" s="120">
        <v>30</v>
      </c>
      <c r="J16" s="120">
        <v>200</v>
      </c>
      <c r="K16" s="120">
        <v>400</v>
      </c>
      <c r="L16" s="120">
        <v>54</v>
      </c>
      <c r="M16" s="120"/>
      <c r="N16" s="120"/>
      <c r="O16" s="120">
        <v>30</v>
      </c>
      <c r="P16" s="120">
        <v>213</v>
      </c>
      <c r="Q16" s="120">
        <v>62</v>
      </c>
      <c r="R16" s="120"/>
      <c r="S16" s="120"/>
      <c r="T16" s="120"/>
      <c r="U16" s="120"/>
      <c r="V16" s="120"/>
      <c r="W16" s="120"/>
      <c r="X16" s="120"/>
      <c r="Y16" s="58"/>
      <c r="Z16" s="58"/>
      <c r="AA16" s="58"/>
      <c r="AB16" s="58"/>
      <c r="AC16" s="58"/>
      <c r="AD16" s="58"/>
      <c r="AE16" s="54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9"/>
      <c r="AW16" s="133"/>
    </row>
    <row r="17" spans="1:49" ht="12.75" customHeight="1" hidden="1" outlineLevel="1">
      <c r="A17" s="58"/>
      <c r="B17" s="130"/>
      <c r="C17" s="130"/>
      <c r="D17" s="130"/>
      <c r="E17" s="102"/>
      <c r="F17" s="531" t="s">
        <v>398</v>
      </c>
      <c r="G17" s="531"/>
      <c r="H17" s="531"/>
      <c r="I17" s="120">
        <v>60</v>
      </c>
      <c r="J17" s="120">
        <v>200</v>
      </c>
      <c r="K17" s="120">
        <v>250</v>
      </c>
      <c r="L17" s="120">
        <v>1000</v>
      </c>
      <c r="M17" s="120"/>
      <c r="N17" s="120"/>
      <c r="O17" s="120">
        <v>150</v>
      </c>
      <c r="P17" s="120">
        <v>213</v>
      </c>
      <c r="Q17" s="120">
        <v>355</v>
      </c>
      <c r="R17" s="120"/>
      <c r="S17" s="120"/>
      <c r="T17" s="120"/>
      <c r="U17" s="120"/>
      <c r="V17" s="120"/>
      <c r="W17" s="120"/>
      <c r="X17" s="120"/>
      <c r="Y17" s="58"/>
      <c r="Z17" s="58"/>
      <c r="AA17" s="58"/>
      <c r="AB17" s="58"/>
      <c r="AC17" s="58"/>
      <c r="AD17" s="58"/>
      <c r="AE17" s="54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9"/>
      <c r="AW17" s="133"/>
    </row>
    <row r="18" spans="1:49" ht="12.75" customHeight="1" hidden="1" outlineLevel="1">
      <c r="A18" s="58"/>
      <c r="B18" s="130"/>
      <c r="C18" s="130"/>
      <c r="D18" s="130"/>
      <c r="E18" s="102"/>
      <c r="F18" s="531" t="s">
        <v>399</v>
      </c>
      <c r="G18" s="531"/>
      <c r="H18" s="531"/>
      <c r="I18" s="120">
        <v>6</v>
      </c>
      <c r="J18" s="120">
        <v>6</v>
      </c>
      <c r="K18" s="120">
        <v>34</v>
      </c>
      <c r="L18" s="120">
        <v>5</v>
      </c>
      <c r="M18" s="120"/>
      <c r="N18" s="120"/>
      <c r="O18" s="120">
        <v>6</v>
      </c>
      <c r="P18" s="120">
        <v>0</v>
      </c>
      <c r="Q18" s="120">
        <v>0</v>
      </c>
      <c r="R18" s="120"/>
      <c r="S18" s="120"/>
      <c r="T18" s="120"/>
      <c r="U18" s="120"/>
      <c r="V18" s="120"/>
      <c r="W18" s="120"/>
      <c r="X18" s="120"/>
      <c r="Y18" s="58"/>
      <c r="Z18" s="58"/>
      <c r="AA18" s="58"/>
      <c r="AB18" s="58"/>
      <c r="AC18" s="58"/>
      <c r="AD18" s="58"/>
      <c r="AE18" s="54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9"/>
      <c r="AW18" s="133"/>
    </row>
    <row r="19" spans="1:49" ht="12.75" customHeight="1" hidden="1" outlineLevel="1">
      <c r="A19" s="58"/>
      <c r="B19" s="130"/>
      <c r="C19" s="130"/>
      <c r="D19" s="130"/>
      <c r="E19" s="102"/>
      <c r="F19" s="531" t="s">
        <v>400</v>
      </c>
      <c r="G19" s="531"/>
      <c r="H19" s="531"/>
      <c r="I19" s="120">
        <v>4</v>
      </c>
      <c r="J19" s="120">
        <v>4</v>
      </c>
      <c r="K19" s="120">
        <v>12</v>
      </c>
      <c r="L19" s="120">
        <v>55</v>
      </c>
      <c r="M19" s="120"/>
      <c r="N19" s="120"/>
      <c r="O19" s="120">
        <v>4</v>
      </c>
      <c r="P19" s="120">
        <v>0</v>
      </c>
      <c r="Q19" s="120">
        <v>0</v>
      </c>
      <c r="R19" s="120"/>
      <c r="S19" s="120"/>
      <c r="T19" s="120"/>
      <c r="U19" s="120"/>
      <c r="V19" s="120"/>
      <c r="W19" s="120"/>
      <c r="X19" s="120"/>
      <c r="Y19" s="58"/>
      <c r="Z19" s="58"/>
      <c r="AA19" s="58"/>
      <c r="AB19" s="58"/>
      <c r="AC19" s="58"/>
      <c r="AD19" s="58"/>
      <c r="AE19" s="54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9"/>
      <c r="AW19" s="133"/>
    </row>
    <row r="20" spans="1:49" ht="12.75" customHeight="1" hidden="1" outlineLevel="1">
      <c r="A20" s="58"/>
      <c r="B20" s="130"/>
      <c r="C20" s="130"/>
      <c r="D20" s="130"/>
      <c r="E20" s="102"/>
      <c r="F20" s="539" t="s">
        <v>388</v>
      </c>
      <c r="G20" s="539"/>
      <c r="H20" s="539"/>
      <c r="I20" s="518">
        <f>I16+I13-I17+I18-I19</f>
        <v>6.517449657691145</v>
      </c>
      <c r="J20" s="518">
        <f aca="true" t="shared" si="2" ref="J20:X20">J16+J13-J17+J18-J19</f>
        <v>228.4118186320975</v>
      </c>
      <c r="K20" s="518">
        <f t="shared" si="2"/>
        <v>172</v>
      </c>
      <c r="L20" s="518">
        <f t="shared" si="2"/>
        <v>4</v>
      </c>
      <c r="M20" s="518">
        <f t="shared" si="2"/>
        <v>0</v>
      </c>
      <c r="N20" s="518">
        <f t="shared" si="2"/>
        <v>0</v>
      </c>
      <c r="O20" s="518">
        <f t="shared" si="2"/>
        <v>282</v>
      </c>
      <c r="P20" s="518">
        <f t="shared" si="2"/>
        <v>0</v>
      </c>
      <c r="Q20" s="518">
        <f t="shared" si="2"/>
        <v>7</v>
      </c>
      <c r="R20" s="518">
        <f t="shared" si="2"/>
        <v>0</v>
      </c>
      <c r="S20" s="518">
        <f t="shared" si="2"/>
        <v>0</v>
      </c>
      <c r="T20" s="518">
        <f t="shared" si="2"/>
        <v>0</v>
      </c>
      <c r="U20" s="518">
        <f t="shared" si="2"/>
        <v>0</v>
      </c>
      <c r="V20" s="518">
        <f t="shared" si="2"/>
        <v>0</v>
      </c>
      <c r="W20" s="518">
        <f t="shared" si="2"/>
        <v>0</v>
      </c>
      <c r="X20" s="518">
        <f t="shared" si="2"/>
        <v>0</v>
      </c>
      <c r="Y20" s="85"/>
      <c r="Z20" s="58"/>
      <c r="AA20" s="58"/>
      <c r="AB20" s="58"/>
      <c r="AC20" s="58"/>
      <c r="AD20" s="58"/>
      <c r="AE20" s="54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9"/>
      <c r="AW20" s="133"/>
    </row>
    <row r="21" spans="1:49" ht="12.75" customHeight="1" hidden="1" outlineLevel="1">
      <c r="A21" s="58"/>
      <c r="B21" s="130"/>
      <c r="C21" s="130"/>
      <c r="D21" s="130"/>
      <c r="E21" s="102"/>
      <c r="F21" s="531"/>
      <c r="G21" s="531"/>
      <c r="H21" s="531"/>
      <c r="I21" s="128"/>
      <c r="J21" s="128"/>
      <c r="K21" s="128"/>
      <c r="L21" s="128"/>
      <c r="M21" s="128"/>
      <c r="N21" s="128"/>
      <c r="O21" s="128"/>
      <c r="P21" s="128"/>
      <c r="Q21" s="131"/>
      <c r="R21" s="131"/>
      <c r="S21" s="131"/>
      <c r="T21" s="131"/>
      <c r="U21" s="131"/>
      <c r="V21" s="131"/>
      <c r="W21" s="131"/>
      <c r="X21" s="131"/>
      <c r="Y21" s="58"/>
      <c r="Z21" s="425"/>
      <c r="AA21" s="426"/>
      <c r="AB21" s="426"/>
      <c r="AC21" s="465"/>
      <c r="AD21" s="58"/>
      <c r="AE21" s="54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9"/>
      <c r="AW21" s="133"/>
    </row>
    <row r="22" spans="1:49" ht="27.75" customHeight="1" collapsed="1">
      <c r="A22" s="58"/>
      <c r="B22" s="441" t="s">
        <v>254</v>
      </c>
      <c r="C22" s="442" t="s">
        <v>255</v>
      </c>
      <c r="D22" s="441" t="s">
        <v>246</v>
      </c>
      <c r="E22" s="443" t="s">
        <v>82</v>
      </c>
      <c r="F22" s="446" t="s">
        <v>251</v>
      </c>
      <c r="G22" s="447" t="s">
        <v>342</v>
      </c>
      <c r="H22" s="447" t="s">
        <v>341</v>
      </c>
      <c r="I22" s="441" t="s">
        <v>256</v>
      </c>
      <c r="J22" s="441" t="s">
        <v>256</v>
      </c>
      <c r="K22" s="441" t="s">
        <v>256</v>
      </c>
      <c r="L22" s="441" t="s">
        <v>256</v>
      </c>
      <c r="M22" s="441" t="s">
        <v>256</v>
      </c>
      <c r="N22" s="441" t="s">
        <v>256</v>
      </c>
      <c r="O22" s="441" t="s">
        <v>256</v>
      </c>
      <c r="P22" s="441" t="s">
        <v>256</v>
      </c>
      <c r="Q22" s="441" t="s">
        <v>256</v>
      </c>
      <c r="R22" s="441" t="s">
        <v>256</v>
      </c>
      <c r="S22" s="441" t="s">
        <v>256</v>
      </c>
      <c r="T22" s="441" t="s">
        <v>256</v>
      </c>
      <c r="U22" s="441" t="s">
        <v>256</v>
      </c>
      <c r="V22" s="441" t="s">
        <v>256</v>
      </c>
      <c r="W22" s="441" t="s">
        <v>256</v>
      </c>
      <c r="X22" s="441" t="s">
        <v>256</v>
      </c>
      <c r="Y22" s="445"/>
      <c r="Z22" s="441" t="s">
        <v>256</v>
      </c>
      <c r="AA22" s="444" t="s">
        <v>257</v>
      </c>
      <c r="AB22" s="444" t="s">
        <v>258</v>
      </c>
      <c r="AC22" s="444" t="s">
        <v>252</v>
      </c>
      <c r="AD22" s="58"/>
      <c r="AE22" s="54"/>
      <c r="AF22" s="134" t="s">
        <v>38</v>
      </c>
      <c r="AG22" s="134" t="s">
        <v>38</v>
      </c>
      <c r="AH22" s="134" t="s">
        <v>38</v>
      </c>
      <c r="AI22" s="134" t="s">
        <v>38</v>
      </c>
      <c r="AJ22" s="134" t="s">
        <v>38</v>
      </c>
      <c r="AK22" s="134" t="s">
        <v>38</v>
      </c>
      <c r="AL22" s="134" t="s">
        <v>38</v>
      </c>
      <c r="AM22" s="134" t="s">
        <v>38</v>
      </c>
      <c r="AN22" s="134" t="s">
        <v>38</v>
      </c>
      <c r="AO22" s="134" t="s">
        <v>38</v>
      </c>
      <c r="AP22" s="134" t="s">
        <v>38</v>
      </c>
      <c r="AQ22" s="134" t="s">
        <v>38</v>
      </c>
      <c r="AR22" s="134" t="s">
        <v>38</v>
      </c>
      <c r="AS22" s="134" t="s">
        <v>38</v>
      </c>
      <c r="AT22" s="134" t="s">
        <v>38</v>
      </c>
      <c r="AU22" s="134" t="s">
        <v>38</v>
      </c>
      <c r="AV22" s="134" t="s">
        <v>38</v>
      </c>
      <c r="AW22" s="135" t="s">
        <v>39</v>
      </c>
    </row>
    <row r="23" spans="1:49" ht="12.75">
      <c r="A23" s="58"/>
      <c r="B23" s="136">
        <v>1</v>
      </c>
      <c r="C23" s="137" t="str">
        <f>'F42-Price RMI'!C3</f>
        <v>Raw milk (liters)</v>
      </c>
      <c r="D23" s="138" t="str">
        <f>VLOOKUP($C23,'F42-Price RMI'!$C$3:$F$88,3,FALSE)</f>
        <v>kg</v>
      </c>
      <c r="E23" s="400">
        <v>1.28</v>
      </c>
      <c r="F23" s="139">
        <v>0</v>
      </c>
      <c r="G23" s="139">
        <v>1000</v>
      </c>
      <c r="H23" s="140">
        <v>80</v>
      </c>
      <c r="I23" s="141">
        <v>350</v>
      </c>
      <c r="J23" s="141">
        <v>370</v>
      </c>
      <c r="K23" s="141"/>
      <c r="L23" s="141"/>
      <c r="M23" s="141"/>
      <c r="N23" s="141"/>
      <c r="O23" s="141">
        <v>200</v>
      </c>
      <c r="P23" s="150"/>
      <c r="Q23" s="141"/>
      <c r="R23" s="141"/>
      <c r="S23" s="141"/>
      <c r="T23" s="141"/>
      <c r="U23" s="141"/>
      <c r="V23" s="141"/>
      <c r="W23" s="141"/>
      <c r="X23" s="141"/>
      <c r="Y23" s="142"/>
      <c r="Z23" s="143">
        <f>SUM(I23:Y23)</f>
        <v>920</v>
      </c>
      <c r="AA23" s="144"/>
      <c r="AB23" s="145">
        <f aca="true" t="shared" si="3" ref="AB23:AB48">IF(Z23&gt;0,AA23/Z23,0)</f>
        <v>0</v>
      </c>
      <c r="AC23" s="146">
        <f>F23+G23-H23-Z23-AA23</f>
        <v>0</v>
      </c>
      <c r="AD23" s="58"/>
      <c r="AE23" s="54"/>
      <c r="AF23" s="147">
        <f aca="true" t="shared" si="4" ref="AF23:AL23">$E23*I23</f>
        <v>448</v>
      </c>
      <c r="AG23" s="147">
        <f t="shared" si="4"/>
        <v>473.6</v>
      </c>
      <c r="AH23" s="147">
        <f t="shared" si="4"/>
        <v>0</v>
      </c>
      <c r="AI23" s="147">
        <f t="shared" si="4"/>
        <v>0</v>
      </c>
      <c r="AJ23" s="147">
        <f t="shared" si="4"/>
        <v>0</v>
      </c>
      <c r="AK23" s="147">
        <f t="shared" si="4"/>
        <v>0</v>
      </c>
      <c r="AL23" s="267">
        <f t="shared" si="4"/>
        <v>256</v>
      </c>
      <c r="AM23" s="267">
        <f aca="true" t="shared" si="5" ref="AM23:AT38">$E23*P23</f>
        <v>0</v>
      </c>
      <c r="AN23" s="267">
        <f t="shared" si="5"/>
        <v>0</v>
      </c>
      <c r="AO23" s="267">
        <f t="shared" si="5"/>
        <v>0</v>
      </c>
      <c r="AP23" s="267">
        <f t="shared" si="5"/>
        <v>0</v>
      </c>
      <c r="AQ23" s="267">
        <f t="shared" si="5"/>
        <v>0</v>
      </c>
      <c r="AR23" s="267">
        <f t="shared" si="5"/>
        <v>0</v>
      </c>
      <c r="AS23" s="267">
        <f t="shared" si="5"/>
        <v>0</v>
      </c>
      <c r="AT23" s="267">
        <f t="shared" si="5"/>
        <v>0</v>
      </c>
      <c r="AU23" s="267">
        <f>$E23*X23</f>
        <v>0</v>
      </c>
      <c r="AV23" s="147">
        <f>$E23*Y23</f>
        <v>0</v>
      </c>
      <c r="AW23" s="148">
        <f aca="true" t="shared" si="6" ref="AV23:AW30">$E23*Z23</f>
        <v>1177.6000000000001</v>
      </c>
    </row>
    <row r="24" spans="1:49" ht="12.75">
      <c r="A24" s="58"/>
      <c r="B24" s="136">
        <v>2</v>
      </c>
      <c r="C24" s="137" t="str">
        <f>'F42-Price RMI'!C4</f>
        <v>Skimmed milk (lt)</v>
      </c>
      <c r="D24" s="138" t="str">
        <f>VLOOKUP($C24,'F42-Price RMI'!$C$3:$F$88,3,FALSE)</f>
        <v>kg</v>
      </c>
      <c r="E24" s="400">
        <v>0.8</v>
      </c>
      <c r="F24" s="139">
        <v>300</v>
      </c>
      <c r="G24" s="139">
        <v>80</v>
      </c>
      <c r="H24" s="149"/>
      <c r="I24" s="150"/>
      <c r="J24" s="150"/>
      <c r="K24" s="141"/>
      <c r="L24" s="141">
        <v>150</v>
      </c>
      <c r="M24" s="141"/>
      <c r="N24" s="141"/>
      <c r="O24" s="141">
        <v>80</v>
      </c>
      <c r="P24" s="142"/>
      <c r="Q24" s="142">
        <v>150</v>
      </c>
      <c r="R24" s="142"/>
      <c r="S24" s="142"/>
      <c r="T24" s="142"/>
      <c r="U24" s="142"/>
      <c r="V24" s="142"/>
      <c r="W24" s="142"/>
      <c r="X24" s="142"/>
      <c r="Y24" s="142"/>
      <c r="Z24" s="143">
        <f>SUM(I24:Y24)</f>
        <v>380</v>
      </c>
      <c r="AA24" s="144"/>
      <c r="AB24" s="145">
        <f>IF(Z24&gt;0,AA24/Z24,0)</f>
        <v>0</v>
      </c>
      <c r="AC24" s="146">
        <f aca="true" t="shared" si="7" ref="AC24:AC55">F24+G24-H24-Z24-AA24</f>
        <v>0</v>
      </c>
      <c r="AD24" s="58"/>
      <c r="AE24" s="54"/>
      <c r="AF24" s="147">
        <f aca="true" t="shared" si="8" ref="AF24:AF78">$E24*I24</f>
        <v>0</v>
      </c>
      <c r="AG24" s="147">
        <f aca="true" t="shared" si="9" ref="AG24:AL30">$E24*J24</f>
        <v>0</v>
      </c>
      <c r="AH24" s="147">
        <f t="shared" si="9"/>
        <v>0</v>
      </c>
      <c r="AI24" s="147">
        <f t="shared" si="9"/>
        <v>120</v>
      </c>
      <c r="AJ24" s="147">
        <f t="shared" si="9"/>
        <v>0</v>
      </c>
      <c r="AK24" s="147">
        <f t="shared" si="9"/>
        <v>0</v>
      </c>
      <c r="AL24" s="147">
        <f t="shared" si="9"/>
        <v>64</v>
      </c>
      <c r="AM24" s="147">
        <f t="shared" si="5"/>
        <v>0</v>
      </c>
      <c r="AN24" s="147">
        <f t="shared" si="5"/>
        <v>120</v>
      </c>
      <c r="AO24" s="147">
        <f t="shared" si="5"/>
        <v>0</v>
      </c>
      <c r="AP24" s="147">
        <f t="shared" si="5"/>
        <v>0</v>
      </c>
      <c r="AQ24" s="147">
        <f t="shared" si="5"/>
        <v>0</v>
      </c>
      <c r="AR24" s="147">
        <f t="shared" si="5"/>
        <v>0</v>
      </c>
      <c r="AS24" s="147">
        <f t="shared" si="5"/>
        <v>0</v>
      </c>
      <c r="AT24" s="147">
        <f t="shared" si="5"/>
        <v>0</v>
      </c>
      <c r="AU24" s="147">
        <f aca="true" t="shared" si="10" ref="AU24:AU56">$E24*X24</f>
        <v>0</v>
      </c>
      <c r="AV24" s="147">
        <f t="shared" si="6"/>
        <v>0</v>
      </c>
      <c r="AW24" s="148">
        <f t="shared" si="6"/>
        <v>304</v>
      </c>
    </row>
    <row r="25" spans="1:49" ht="12.75">
      <c r="A25" s="58"/>
      <c r="B25" s="136">
        <v>3</v>
      </c>
      <c r="C25" s="137" t="str">
        <f>'F42-Price RMI'!C5</f>
        <v>Cream 50% (kg)</v>
      </c>
      <c r="D25" s="138" t="str">
        <f>VLOOKUP($C25,'F42-Price RMI'!$C$3:$F$88,3,FALSE)</f>
        <v>kg</v>
      </c>
      <c r="E25" s="400">
        <v>7.42</v>
      </c>
      <c r="F25" s="139">
        <v>210</v>
      </c>
      <c r="G25" s="139">
        <v>20</v>
      </c>
      <c r="H25" s="149"/>
      <c r="I25" s="150"/>
      <c r="J25" s="150"/>
      <c r="K25" s="141"/>
      <c r="L25" s="141">
        <v>50</v>
      </c>
      <c r="M25" s="141"/>
      <c r="N25" s="141"/>
      <c r="O25" s="141">
        <v>120</v>
      </c>
      <c r="P25" s="142"/>
      <c r="Q25" s="142">
        <v>5</v>
      </c>
      <c r="R25" s="142"/>
      <c r="S25" s="142"/>
      <c r="T25" s="142"/>
      <c r="U25" s="142"/>
      <c r="V25" s="142"/>
      <c r="W25" s="142"/>
      <c r="X25" s="142"/>
      <c r="Y25" s="142"/>
      <c r="Z25" s="143">
        <f>SUM(I25:Y25)</f>
        <v>175</v>
      </c>
      <c r="AA25" s="144"/>
      <c r="AB25" s="145">
        <f>IF(Z25&gt;0,AA25/Z25,0)</f>
        <v>0</v>
      </c>
      <c r="AC25" s="146">
        <f t="shared" si="7"/>
        <v>55</v>
      </c>
      <c r="AD25" s="58"/>
      <c r="AE25" s="54"/>
      <c r="AF25" s="147">
        <f>$E25*I25</f>
        <v>0</v>
      </c>
      <c r="AG25" s="147">
        <f t="shared" si="9"/>
        <v>0</v>
      </c>
      <c r="AH25" s="147">
        <f t="shared" si="9"/>
        <v>0</v>
      </c>
      <c r="AI25" s="147">
        <f t="shared" si="9"/>
        <v>371</v>
      </c>
      <c r="AJ25" s="147">
        <f t="shared" si="9"/>
        <v>0</v>
      </c>
      <c r="AK25" s="147">
        <f t="shared" si="9"/>
        <v>0</v>
      </c>
      <c r="AL25" s="147">
        <f t="shared" si="9"/>
        <v>890.4</v>
      </c>
      <c r="AM25" s="147">
        <f t="shared" si="5"/>
        <v>0</v>
      </c>
      <c r="AN25" s="147">
        <f t="shared" si="5"/>
        <v>37.1</v>
      </c>
      <c r="AO25" s="147">
        <f t="shared" si="5"/>
        <v>0</v>
      </c>
      <c r="AP25" s="147">
        <f t="shared" si="5"/>
        <v>0</v>
      </c>
      <c r="AQ25" s="147">
        <f t="shared" si="5"/>
        <v>0</v>
      </c>
      <c r="AR25" s="147">
        <f t="shared" si="5"/>
        <v>0</v>
      </c>
      <c r="AS25" s="147">
        <f t="shared" si="5"/>
        <v>0</v>
      </c>
      <c r="AT25" s="147">
        <f t="shared" si="5"/>
        <v>0</v>
      </c>
      <c r="AU25" s="147">
        <f t="shared" si="10"/>
        <v>0</v>
      </c>
      <c r="AV25" s="147">
        <f>$E25*Y25</f>
        <v>0</v>
      </c>
      <c r="AW25" s="148"/>
    </row>
    <row r="26" spans="1:49" ht="12.75">
      <c r="A26" s="58"/>
      <c r="B26" s="136">
        <v>4</v>
      </c>
      <c r="C26" s="137" t="str">
        <f>'F42-Price RMI'!C6</f>
        <v>Ingredient 4 (kg)</v>
      </c>
      <c r="D26" s="138" t="str">
        <f>VLOOKUP($C26,'F42-Price RMI'!$C$3:$F$88,3,FALSE)</f>
        <v>kg</v>
      </c>
      <c r="E26" s="259">
        <f>VLOOKUP(C26,'F42-Price RMI'!$C$2:$F$88,4,FALSE)</f>
        <v>50</v>
      </c>
      <c r="F26" s="139"/>
      <c r="G26" s="139">
        <v>1.1</v>
      </c>
      <c r="H26" s="149"/>
      <c r="I26" s="390">
        <v>0.099</v>
      </c>
      <c r="J26" s="390">
        <v>1</v>
      </c>
      <c r="K26" s="390"/>
      <c r="L26" s="390"/>
      <c r="M26" s="390"/>
      <c r="N26" s="390"/>
      <c r="O26" s="150"/>
      <c r="P26" s="150"/>
      <c r="Q26" s="142"/>
      <c r="R26" s="142"/>
      <c r="S26" s="142"/>
      <c r="T26" s="142"/>
      <c r="U26" s="142"/>
      <c r="V26" s="142"/>
      <c r="W26" s="142"/>
      <c r="X26" s="142"/>
      <c r="Y26" s="142"/>
      <c r="Z26" s="143">
        <f aca="true" t="shared" si="11" ref="Z26:Z78">SUM(I26:Y26)</f>
        <v>1.099</v>
      </c>
      <c r="AA26" s="144"/>
      <c r="AB26" s="145">
        <f t="shared" si="3"/>
        <v>0</v>
      </c>
      <c r="AC26" s="146">
        <f t="shared" si="7"/>
        <v>0.001000000000000112</v>
      </c>
      <c r="AD26" s="58"/>
      <c r="AE26" s="54"/>
      <c r="AF26" s="147">
        <f>$E26*I26</f>
        <v>4.95</v>
      </c>
      <c r="AG26" s="147">
        <f t="shared" si="9"/>
        <v>50</v>
      </c>
      <c r="AH26" s="147">
        <f t="shared" si="9"/>
        <v>0</v>
      </c>
      <c r="AI26" s="147">
        <f t="shared" si="9"/>
        <v>0</v>
      </c>
      <c r="AJ26" s="147">
        <f t="shared" si="9"/>
        <v>0</v>
      </c>
      <c r="AK26" s="147">
        <f t="shared" si="9"/>
        <v>0</v>
      </c>
      <c r="AL26" s="147">
        <f t="shared" si="9"/>
        <v>0</v>
      </c>
      <c r="AM26" s="147">
        <f t="shared" si="5"/>
        <v>0</v>
      </c>
      <c r="AN26" s="147">
        <f t="shared" si="5"/>
        <v>0</v>
      </c>
      <c r="AO26" s="147">
        <f t="shared" si="5"/>
        <v>0</v>
      </c>
      <c r="AP26" s="147">
        <f t="shared" si="5"/>
        <v>0</v>
      </c>
      <c r="AQ26" s="147">
        <f t="shared" si="5"/>
        <v>0</v>
      </c>
      <c r="AR26" s="147">
        <f t="shared" si="5"/>
        <v>0</v>
      </c>
      <c r="AS26" s="147">
        <f t="shared" si="5"/>
        <v>0</v>
      </c>
      <c r="AT26" s="147">
        <f t="shared" si="5"/>
        <v>0</v>
      </c>
      <c r="AU26" s="147">
        <f t="shared" si="10"/>
        <v>0</v>
      </c>
      <c r="AV26" s="147">
        <f>$E26*Y26</f>
        <v>0</v>
      </c>
      <c r="AW26" s="148">
        <f t="shared" si="6"/>
        <v>54.949999999999996</v>
      </c>
    </row>
    <row r="27" spans="1:49" ht="12.75">
      <c r="A27" s="58"/>
      <c r="B27" s="136">
        <v>5</v>
      </c>
      <c r="C27" s="137" t="str">
        <f>'F42-Price RMI'!C7</f>
        <v>Ingredient 5</v>
      </c>
      <c r="D27" s="138" t="str">
        <f>VLOOKUP($C27,'F42-Price RMI'!$C$3:$F$88,3,FALSE)</f>
        <v>kg</v>
      </c>
      <c r="E27" s="259">
        <f>VLOOKUP(C27,'F42-Price RMI'!$C$2:$F$88,4,FALSE)</f>
        <v>800</v>
      </c>
      <c r="F27" s="139"/>
      <c r="G27" s="393">
        <v>4.5</v>
      </c>
      <c r="H27" s="149"/>
      <c r="I27" s="390">
        <v>2.5</v>
      </c>
      <c r="J27" s="390">
        <v>0.7</v>
      </c>
      <c r="K27" s="390"/>
      <c r="L27" s="390">
        <v>0.8</v>
      </c>
      <c r="M27" s="390"/>
      <c r="N27" s="390"/>
      <c r="O27" s="150"/>
      <c r="P27" s="150"/>
      <c r="Q27" s="142"/>
      <c r="R27" s="142"/>
      <c r="S27" s="142"/>
      <c r="T27" s="142"/>
      <c r="U27" s="142"/>
      <c r="V27" s="142"/>
      <c r="W27" s="142"/>
      <c r="X27" s="142"/>
      <c r="Y27" s="142"/>
      <c r="Z27" s="143">
        <f t="shared" si="11"/>
        <v>4</v>
      </c>
      <c r="AA27" s="144"/>
      <c r="AB27" s="145">
        <f t="shared" si="3"/>
        <v>0</v>
      </c>
      <c r="AC27" s="146">
        <f t="shared" si="7"/>
        <v>0.5</v>
      </c>
      <c r="AD27" s="58"/>
      <c r="AE27" s="54"/>
      <c r="AF27" s="137">
        <f t="shared" si="8"/>
        <v>2000</v>
      </c>
      <c r="AG27" s="137">
        <f t="shared" si="9"/>
        <v>560</v>
      </c>
      <c r="AH27" s="137">
        <f t="shared" si="9"/>
        <v>0</v>
      </c>
      <c r="AI27" s="137">
        <f t="shared" si="9"/>
        <v>640</v>
      </c>
      <c r="AJ27" s="137">
        <f t="shared" si="9"/>
        <v>0</v>
      </c>
      <c r="AK27" s="137">
        <f t="shared" si="9"/>
        <v>0</v>
      </c>
      <c r="AL27" s="137">
        <f t="shared" si="9"/>
        <v>0</v>
      </c>
      <c r="AM27" s="137">
        <f t="shared" si="5"/>
        <v>0</v>
      </c>
      <c r="AN27" s="137">
        <f t="shared" si="5"/>
        <v>0</v>
      </c>
      <c r="AO27" s="137">
        <f t="shared" si="5"/>
        <v>0</v>
      </c>
      <c r="AP27" s="137">
        <f t="shared" si="5"/>
        <v>0</v>
      </c>
      <c r="AQ27" s="137">
        <f t="shared" si="5"/>
        <v>0</v>
      </c>
      <c r="AR27" s="137">
        <f t="shared" si="5"/>
        <v>0</v>
      </c>
      <c r="AS27" s="137">
        <f t="shared" si="5"/>
        <v>0</v>
      </c>
      <c r="AT27" s="137">
        <f t="shared" si="5"/>
        <v>0</v>
      </c>
      <c r="AU27" s="137">
        <f t="shared" si="10"/>
        <v>0</v>
      </c>
      <c r="AV27" s="137">
        <f t="shared" si="6"/>
        <v>0</v>
      </c>
      <c r="AW27" s="148">
        <f t="shared" si="6"/>
        <v>3200</v>
      </c>
    </row>
    <row r="28" spans="1:49" ht="12.75">
      <c r="A28" s="58"/>
      <c r="B28" s="136">
        <v>6</v>
      </c>
      <c r="C28" s="137" t="str">
        <f>'F42-Price RMI'!C8</f>
        <v>Ingredient 6</v>
      </c>
      <c r="D28" s="138" t="str">
        <f>VLOOKUP($C28,'F42-Price RMI'!$C$3:$F$88,3,FALSE)</f>
        <v>kg</v>
      </c>
      <c r="E28" s="259">
        <f>VLOOKUP(C28,'F42-Price RMI'!$C$2:$F$88,4,FALSE)</f>
        <v>32</v>
      </c>
      <c r="F28" s="139"/>
      <c r="G28" s="139"/>
      <c r="H28" s="149"/>
      <c r="I28" s="390"/>
      <c r="J28" s="390"/>
      <c r="K28" s="390"/>
      <c r="L28" s="390"/>
      <c r="M28" s="390"/>
      <c r="N28" s="391"/>
      <c r="O28" s="388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3">
        <f t="shared" si="11"/>
        <v>0</v>
      </c>
      <c r="AA28" s="144"/>
      <c r="AB28" s="145">
        <f t="shared" si="3"/>
        <v>0</v>
      </c>
      <c r="AC28" s="146">
        <f t="shared" si="7"/>
        <v>0</v>
      </c>
      <c r="AD28" s="58"/>
      <c r="AE28" s="54"/>
      <c r="AF28" s="137">
        <f t="shared" si="8"/>
        <v>0</v>
      </c>
      <c r="AG28" s="137">
        <f t="shared" si="9"/>
        <v>0</v>
      </c>
      <c r="AH28" s="137">
        <f t="shared" si="9"/>
        <v>0</v>
      </c>
      <c r="AI28" s="137">
        <f t="shared" si="9"/>
        <v>0</v>
      </c>
      <c r="AJ28" s="137">
        <f t="shared" si="9"/>
        <v>0</v>
      </c>
      <c r="AK28" s="137">
        <f t="shared" si="9"/>
        <v>0</v>
      </c>
      <c r="AL28" s="137">
        <f t="shared" si="9"/>
        <v>0</v>
      </c>
      <c r="AM28" s="137">
        <f t="shared" si="5"/>
        <v>0</v>
      </c>
      <c r="AN28" s="137">
        <f t="shared" si="5"/>
        <v>0</v>
      </c>
      <c r="AO28" s="137">
        <f t="shared" si="5"/>
        <v>0</v>
      </c>
      <c r="AP28" s="137">
        <f t="shared" si="5"/>
        <v>0</v>
      </c>
      <c r="AQ28" s="137">
        <f t="shared" si="5"/>
        <v>0</v>
      </c>
      <c r="AR28" s="137">
        <f t="shared" si="5"/>
        <v>0</v>
      </c>
      <c r="AS28" s="137">
        <f t="shared" si="5"/>
        <v>0</v>
      </c>
      <c r="AT28" s="137">
        <f t="shared" si="5"/>
        <v>0</v>
      </c>
      <c r="AU28" s="137">
        <f t="shared" si="10"/>
        <v>0</v>
      </c>
      <c r="AV28" s="137">
        <f t="shared" si="6"/>
        <v>0</v>
      </c>
      <c r="AW28" s="148">
        <f t="shared" si="6"/>
        <v>0</v>
      </c>
    </row>
    <row r="29" spans="1:49" ht="12.75" collapsed="1">
      <c r="A29" s="58"/>
      <c r="B29" s="136">
        <v>7</v>
      </c>
      <c r="C29" s="137" t="str">
        <f>'F42-Price RMI'!C9</f>
        <v>Ingredient 7</v>
      </c>
      <c r="D29" s="138" t="str">
        <f>VLOOKUP($C29,'F42-Price RMI'!$C$3:$F$88,3,FALSE)</f>
        <v>kg</v>
      </c>
      <c r="E29" s="259">
        <f>VLOOKUP(C29,'F42-Price RMI'!$C$2:$F$88,4,FALSE)</f>
        <v>178</v>
      </c>
      <c r="F29" s="139"/>
      <c r="G29" s="393">
        <v>0.4</v>
      </c>
      <c r="H29" s="140"/>
      <c r="I29" s="390"/>
      <c r="J29" s="390"/>
      <c r="K29" s="390"/>
      <c r="L29" s="392">
        <v>0.5</v>
      </c>
      <c r="M29" s="392"/>
      <c r="N29" s="392"/>
      <c r="O29" s="520"/>
      <c r="P29" s="150"/>
      <c r="Q29" s="142"/>
      <c r="R29" s="142"/>
      <c r="S29" s="142"/>
      <c r="T29" s="142"/>
      <c r="U29" s="142"/>
      <c r="V29" s="142"/>
      <c r="W29" s="142"/>
      <c r="X29" s="142"/>
      <c r="Y29" s="142"/>
      <c r="Z29" s="143">
        <f t="shared" si="11"/>
        <v>0.5</v>
      </c>
      <c r="AA29" s="144"/>
      <c r="AB29" s="145">
        <f t="shared" si="3"/>
        <v>0</v>
      </c>
      <c r="AC29" s="146">
        <f t="shared" si="7"/>
        <v>-0.09999999999999998</v>
      </c>
      <c r="AD29" s="58"/>
      <c r="AE29" s="54"/>
      <c r="AF29" s="137">
        <f t="shared" si="8"/>
        <v>0</v>
      </c>
      <c r="AG29" s="137">
        <f t="shared" si="9"/>
        <v>0</v>
      </c>
      <c r="AH29" s="137">
        <f t="shared" si="9"/>
        <v>0</v>
      </c>
      <c r="AI29" s="137">
        <f t="shared" si="9"/>
        <v>89</v>
      </c>
      <c r="AJ29" s="137">
        <f t="shared" si="9"/>
        <v>0</v>
      </c>
      <c r="AK29" s="137">
        <f t="shared" si="9"/>
        <v>0</v>
      </c>
      <c r="AL29" s="137">
        <f t="shared" si="9"/>
        <v>0</v>
      </c>
      <c r="AM29" s="137">
        <f t="shared" si="5"/>
        <v>0</v>
      </c>
      <c r="AN29" s="137">
        <f t="shared" si="5"/>
        <v>0</v>
      </c>
      <c r="AO29" s="137">
        <f t="shared" si="5"/>
        <v>0</v>
      </c>
      <c r="AP29" s="137">
        <f t="shared" si="5"/>
        <v>0</v>
      </c>
      <c r="AQ29" s="137">
        <f t="shared" si="5"/>
        <v>0</v>
      </c>
      <c r="AR29" s="137">
        <f t="shared" si="5"/>
        <v>0</v>
      </c>
      <c r="AS29" s="137">
        <f t="shared" si="5"/>
        <v>0</v>
      </c>
      <c r="AT29" s="137">
        <f t="shared" si="5"/>
        <v>0</v>
      </c>
      <c r="AU29" s="137">
        <f t="shared" si="10"/>
        <v>0</v>
      </c>
      <c r="AV29" s="137">
        <f t="shared" si="6"/>
        <v>0</v>
      </c>
      <c r="AW29" s="148">
        <f>$E29*Z29</f>
        <v>89</v>
      </c>
    </row>
    <row r="30" spans="1:49" ht="12.75">
      <c r="A30" s="58"/>
      <c r="B30" s="136">
        <v>8</v>
      </c>
      <c r="C30" s="137" t="str">
        <f>'F42-Price RMI'!C10</f>
        <v>Ingredient 8</v>
      </c>
      <c r="D30" s="138" t="str">
        <f>VLOOKUP($C30,'F42-Price RMI'!$C$3:$F$88,3,FALSE)</f>
        <v>kg</v>
      </c>
      <c r="E30" s="259">
        <f>VLOOKUP(C30,'F42-Price RMI'!$C$2:$F$88,4,FALSE)</f>
        <v>102</v>
      </c>
      <c r="F30" s="139"/>
      <c r="G30" s="394"/>
      <c r="H30" s="149"/>
      <c r="I30" s="390"/>
      <c r="J30" s="390"/>
      <c r="K30" s="390"/>
      <c r="L30" s="391"/>
      <c r="M30" s="391"/>
      <c r="N30" s="391"/>
      <c r="O30" s="149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3">
        <f t="shared" si="11"/>
        <v>0</v>
      </c>
      <c r="AA30" s="144"/>
      <c r="AB30" s="145">
        <f t="shared" si="3"/>
        <v>0</v>
      </c>
      <c r="AC30" s="146">
        <f t="shared" si="7"/>
        <v>0</v>
      </c>
      <c r="AD30" s="58"/>
      <c r="AE30" s="54"/>
      <c r="AF30" s="137">
        <f t="shared" si="8"/>
        <v>0</v>
      </c>
      <c r="AG30" s="137">
        <f t="shared" si="9"/>
        <v>0</v>
      </c>
      <c r="AH30" s="137">
        <f t="shared" si="9"/>
        <v>0</v>
      </c>
      <c r="AI30" s="137">
        <f t="shared" si="9"/>
        <v>0</v>
      </c>
      <c r="AJ30" s="137">
        <f t="shared" si="9"/>
        <v>0</v>
      </c>
      <c r="AK30" s="137">
        <f t="shared" si="9"/>
        <v>0</v>
      </c>
      <c r="AL30" s="137">
        <f t="shared" si="9"/>
        <v>0</v>
      </c>
      <c r="AM30" s="137">
        <f t="shared" si="5"/>
        <v>0</v>
      </c>
      <c r="AN30" s="137">
        <f t="shared" si="5"/>
        <v>0</v>
      </c>
      <c r="AO30" s="137">
        <f t="shared" si="5"/>
        <v>0</v>
      </c>
      <c r="AP30" s="137">
        <f t="shared" si="5"/>
        <v>0</v>
      </c>
      <c r="AQ30" s="137">
        <f t="shared" si="5"/>
        <v>0</v>
      </c>
      <c r="AR30" s="137">
        <f t="shared" si="5"/>
        <v>0</v>
      </c>
      <c r="AS30" s="137">
        <f t="shared" si="5"/>
        <v>0</v>
      </c>
      <c r="AT30" s="137">
        <f t="shared" si="5"/>
        <v>0</v>
      </c>
      <c r="AU30" s="137">
        <f t="shared" si="10"/>
        <v>0</v>
      </c>
      <c r="AV30" s="137">
        <f t="shared" si="6"/>
        <v>0</v>
      </c>
      <c r="AW30" s="148">
        <f aca="true" t="shared" si="12" ref="AW30:AW84">$E30*Z30</f>
        <v>0</v>
      </c>
    </row>
    <row r="31" spans="1:49" ht="12.75">
      <c r="A31" s="58"/>
      <c r="B31" s="136">
        <v>9</v>
      </c>
      <c r="C31" s="137" t="str">
        <f>'F42-Price RMI'!C11</f>
        <v>INGR6</v>
      </c>
      <c r="D31" s="138" t="str">
        <f>VLOOKUP($C31,'F42-Price RMI'!$C$3:$F$88,3,FALSE)</f>
        <v>kg</v>
      </c>
      <c r="E31" s="259">
        <f>VLOOKUP(C31,'F42-Price RMI'!$C$2:$F$88,4,FALSE)</f>
        <v>0</v>
      </c>
      <c r="F31" s="139"/>
      <c r="G31" s="397"/>
      <c r="H31" s="149"/>
      <c r="I31" s="397"/>
      <c r="J31" s="397"/>
      <c r="K31" s="397"/>
      <c r="L31" s="397"/>
      <c r="M31" s="395"/>
      <c r="N31" s="395"/>
      <c r="O31" s="388"/>
      <c r="P31" s="150"/>
      <c r="Q31" s="142"/>
      <c r="R31" s="142"/>
      <c r="S31" s="142"/>
      <c r="T31" s="142"/>
      <c r="U31" s="142"/>
      <c r="V31" s="142"/>
      <c r="W31" s="142"/>
      <c r="X31" s="142"/>
      <c r="Y31" s="142"/>
      <c r="Z31" s="143">
        <f t="shared" si="11"/>
        <v>0</v>
      </c>
      <c r="AA31" s="144"/>
      <c r="AB31" s="145">
        <f t="shared" si="3"/>
        <v>0</v>
      </c>
      <c r="AC31" s="146">
        <f t="shared" si="7"/>
        <v>0</v>
      </c>
      <c r="AD31" s="58"/>
      <c r="AE31" s="54"/>
      <c r="AF31" s="137">
        <f t="shared" si="8"/>
        <v>0</v>
      </c>
      <c r="AG31" s="137">
        <f aca="true" t="shared" si="13" ref="AG31:AG85">$E31*J31</f>
        <v>0</v>
      </c>
      <c r="AH31" s="137">
        <f aca="true" t="shared" si="14" ref="AH31:AH85">$E31*K31</f>
        <v>0</v>
      </c>
      <c r="AI31" s="137">
        <f aca="true" t="shared" si="15" ref="AI31:AI85">$E31*L31</f>
        <v>0</v>
      </c>
      <c r="AJ31" s="137">
        <f aca="true" t="shared" si="16" ref="AJ31:AJ85">$E31*M31</f>
        <v>0</v>
      </c>
      <c r="AK31" s="137">
        <f aca="true" t="shared" si="17" ref="AK31:AK85">$E31*N31</f>
        <v>0</v>
      </c>
      <c r="AL31" s="137">
        <f aca="true" t="shared" si="18" ref="AL31:AL85">$E31*O31</f>
        <v>0</v>
      </c>
      <c r="AM31" s="137">
        <f t="shared" si="5"/>
        <v>0</v>
      </c>
      <c r="AN31" s="137">
        <f t="shared" si="5"/>
        <v>0</v>
      </c>
      <c r="AO31" s="137">
        <f t="shared" si="5"/>
        <v>0</v>
      </c>
      <c r="AP31" s="137">
        <f t="shared" si="5"/>
        <v>0</v>
      </c>
      <c r="AQ31" s="137">
        <f t="shared" si="5"/>
        <v>0</v>
      </c>
      <c r="AR31" s="137">
        <f t="shared" si="5"/>
        <v>0</v>
      </c>
      <c r="AS31" s="137">
        <f t="shared" si="5"/>
        <v>0</v>
      </c>
      <c r="AT31" s="137">
        <f t="shared" si="5"/>
        <v>0</v>
      </c>
      <c r="AU31" s="137">
        <f t="shared" si="10"/>
        <v>0</v>
      </c>
      <c r="AV31" s="137">
        <f aca="true" t="shared" si="19" ref="AV31:AV85">$E31*Y31</f>
        <v>0</v>
      </c>
      <c r="AW31" s="148">
        <f t="shared" si="12"/>
        <v>0</v>
      </c>
    </row>
    <row r="32" spans="1:49" ht="12.75">
      <c r="A32" s="58"/>
      <c r="B32" s="136">
        <v>10</v>
      </c>
      <c r="C32" s="137" t="str">
        <f>'F42-Price RMI'!C12</f>
        <v>INGR7</v>
      </c>
      <c r="D32" s="138" t="str">
        <f>VLOOKUP($C32,'F42-Price RMI'!$C$3:$F$88,3,FALSE)</f>
        <v>kg</v>
      </c>
      <c r="E32" s="259">
        <f>VLOOKUP(C32,'F42-Price RMI'!$C$2:$F$88,4,FALSE)</f>
        <v>0</v>
      </c>
      <c r="F32" s="139"/>
      <c r="G32" s="397"/>
      <c r="H32" s="149"/>
      <c r="I32" s="395"/>
      <c r="J32" s="396"/>
      <c r="K32" s="396"/>
      <c r="L32" s="395"/>
      <c r="M32" s="395"/>
      <c r="N32" s="397"/>
      <c r="O32" s="388"/>
      <c r="P32" s="150"/>
      <c r="Q32" s="142"/>
      <c r="R32" s="142"/>
      <c r="S32" s="142"/>
      <c r="T32" s="142"/>
      <c r="U32" s="142"/>
      <c r="V32" s="142"/>
      <c r="W32" s="142"/>
      <c r="X32" s="142"/>
      <c r="Y32" s="142"/>
      <c r="Z32" s="143">
        <f t="shared" si="11"/>
        <v>0</v>
      </c>
      <c r="AA32" s="144"/>
      <c r="AB32" s="145">
        <f t="shared" si="3"/>
        <v>0</v>
      </c>
      <c r="AC32" s="146">
        <f t="shared" si="7"/>
        <v>0</v>
      </c>
      <c r="AD32" s="58"/>
      <c r="AE32" s="54"/>
      <c r="AF32" s="137">
        <f t="shared" si="8"/>
        <v>0</v>
      </c>
      <c r="AG32" s="137">
        <f t="shared" si="13"/>
        <v>0</v>
      </c>
      <c r="AH32" s="137">
        <f t="shared" si="14"/>
        <v>0</v>
      </c>
      <c r="AI32" s="137">
        <f t="shared" si="15"/>
        <v>0</v>
      </c>
      <c r="AJ32" s="137">
        <f t="shared" si="16"/>
        <v>0</v>
      </c>
      <c r="AK32" s="137">
        <f t="shared" si="17"/>
        <v>0</v>
      </c>
      <c r="AL32" s="137">
        <f t="shared" si="18"/>
        <v>0</v>
      </c>
      <c r="AM32" s="137">
        <f t="shared" si="5"/>
        <v>0</v>
      </c>
      <c r="AN32" s="137">
        <f t="shared" si="5"/>
        <v>0</v>
      </c>
      <c r="AO32" s="137">
        <f t="shared" si="5"/>
        <v>0</v>
      </c>
      <c r="AP32" s="137">
        <f t="shared" si="5"/>
        <v>0</v>
      </c>
      <c r="AQ32" s="137">
        <f t="shared" si="5"/>
        <v>0</v>
      </c>
      <c r="AR32" s="137">
        <f t="shared" si="5"/>
        <v>0</v>
      </c>
      <c r="AS32" s="137">
        <f t="shared" si="5"/>
        <v>0</v>
      </c>
      <c r="AT32" s="137">
        <f t="shared" si="5"/>
        <v>0</v>
      </c>
      <c r="AU32" s="137">
        <f t="shared" si="10"/>
        <v>0</v>
      </c>
      <c r="AV32" s="137">
        <f t="shared" si="19"/>
        <v>0</v>
      </c>
      <c r="AW32" s="148">
        <f t="shared" si="12"/>
        <v>0</v>
      </c>
    </row>
    <row r="33" spans="1:49" ht="12.75">
      <c r="A33" s="58"/>
      <c r="B33" s="136">
        <v>11</v>
      </c>
      <c r="C33" s="377" t="str">
        <f>'F42-Price RMI'!C13</f>
        <v>INGR8</v>
      </c>
      <c r="D33" s="138" t="str">
        <f>VLOOKUP($C33,'F42-Price RMI'!$C$3:$F$88,3,FALSE)</f>
        <v>kg</v>
      </c>
      <c r="E33" s="259">
        <f>VLOOKUP(C33,'F42-Price RMI'!$C$2:$F$88,4,FALSE)</f>
        <v>0</v>
      </c>
      <c r="F33" s="139"/>
      <c r="G33" s="397"/>
      <c r="H33" s="149"/>
      <c r="I33" s="397"/>
      <c r="J33" s="398"/>
      <c r="K33" s="398"/>
      <c r="L33" s="398"/>
      <c r="M33" s="395"/>
      <c r="N33" s="395"/>
      <c r="O33" s="397"/>
      <c r="P33" s="150"/>
      <c r="Q33" s="142"/>
      <c r="R33" s="142"/>
      <c r="S33" s="142"/>
      <c r="T33" s="142"/>
      <c r="U33" s="142"/>
      <c r="V33" s="142"/>
      <c r="W33" s="142"/>
      <c r="X33" s="142"/>
      <c r="Y33" s="142"/>
      <c r="Z33" s="143">
        <f t="shared" si="11"/>
        <v>0</v>
      </c>
      <c r="AA33" s="144"/>
      <c r="AB33" s="145">
        <f t="shared" si="3"/>
        <v>0</v>
      </c>
      <c r="AC33" s="146">
        <f t="shared" si="7"/>
        <v>0</v>
      </c>
      <c r="AD33" s="58"/>
      <c r="AE33" s="54"/>
      <c r="AF33" s="137">
        <f t="shared" si="8"/>
        <v>0</v>
      </c>
      <c r="AG33" s="137">
        <f t="shared" si="13"/>
        <v>0</v>
      </c>
      <c r="AH33" s="137">
        <f t="shared" si="14"/>
        <v>0</v>
      </c>
      <c r="AI33" s="137">
        <f t="shared" si="15"/>
        <v>0</v>
      </c>
      <c r="AJ33" s="137">
        <f t="shared" si="16"/>
        <v>0</v>
      </c>
      <c r="AK33" s="137">
        <f t="shared" si="17"/>
        <v>0</v>
      </c>
      <c r="AL33" s="137">
        <f t="shared" si="18"/>
        <v>0</v>
      </c>
      <c r="AM33" s="137">
        <f t="shared" si="5"/>
        <v>0</v>
      </c>
      <c r="AN33" s="137">
        <f t="shared" si="5"/>
        <v>0</v>
      </c>
      <c r="AO33" s="137">
        <f t="shared" si="5"/>
        <v>0</v>
      </c>
      <c r="AP33" s="137">
        <f t="shared" si="5"/>
        <v>0</v>
      </c>
      <c r="AQ33" s="137">
        <f t="shared" si="5"/>
        <v>0</v>
      </c>
      <c r="AR33" s="137">
        <f t="shared" si="5"/>
        <v>0</v>
      </c>
      <c r="AS33" s="137">
        <f t="shared" si="5"/>
        <v>0</v>
      </c>
      <c r="AT33" s="137">
        <f t="shared" si="5"/>
        <v>0</v>
      </c>
      <c r="AU33" s="137">
        <f t="shared" si="10"/>
        <v>0</v>
      </c>
      <c r="AV33" s="137">
        <f t="shared" si="19"/>
        <v>0</v>
      </c>
      <c r="AW33" s="148">
        <f t="shared" si="12"/>
        <v>0</v>
      </c>
    </row>
    <row r="34" spans="1:49" ht="12.75">
      <c r="A34" s="58"/>
      <c r="B34" s="136">
        <v>12</v>
      </c>
      <c r="C34" s="377" t="str">
        <f>'F42-Price RMI'!C14</f>
        <v>INGR9</v>
      </c>
      <c r="D34" s="138" t="str">
        <f>VLOOKUP($C34,'F42-Price RMI'!$C$3:$F$88,3,FALSE)</f>
        <v>kg</v>
      </c>
      <c r="E34" s="259">
        <f>VLOOKUP(C34,'F42-Price RMI'!$C$2:$F$88,4,FALSE)</f>
        <v>0</v>
      </c>
      <c r="F34" s="139"/>
      <c r="G34" s="397"/>
      <c r="H34" s="149"/>
      <c r="I34" s="395"/>
      <c r="J34" s="399"/>
      <c r="K34" s="399"/>
      <c r="L34" s="399"/>
      <c r="M34" s="399"/>
      <c r="N34" s="395"/>
      <c r="O34" s="388"/>
      <c r="P34" s="150"/>
      <c r="Q34" s="142"/>
      <c r="R34" s="142"/>
      <c r="S34" s="142"/>
      <c r="T34" s="142"/>
      <c r="U34" s="142"/>
      <c r="V34" s="142"/>
      <c r="W34" s="142"/>
      <c r="X34" s="142"/>
      <c r="Y34" s="142"/>
      <c r="Z34" s="143">
        <f t="shared" si="11"/>
        <v>0</v>
      </c>
      <c r="AA34" s="144"/>
      <c r="AB34" s="145">
        <f t="shared" si="3"/>
        <v>0</v>
      </c>
      <c r="AC34" s="146">
        <f t="shared" si="7"/>
        <v>0</v>
      </c>
      <c r="AD34" s="58"/>
      <c r="AE34" s="54"/>
      <c r="AF34" s="137">
        <f t="shared" si="8"/>
        <v>0</v>
      </c>
      <c r="AG34" s="137">
        <f t="shared" si="13"/>
        <v>0</v>
      </c>
      <c r="AH34" s="137">
        <f t="shared" si="14"/>
        <v>0</v>
      </c>
      <c r="AI34" s="137">
        <f t="shared" si="15"/>
        <v>0</v>
      </c>
      <c r="AJ34" s="137">
        <f t="shared" si="16"/>
        <v>0</v>
      </c>
      <c r="AK34" s="137">
        <f t="shared" si="17"/>
        <v>0</v>
      </c>
      <c r="AL34" s="137">
        <f t="shared" si="18"/>
        <v>0</v>
      </c>
      <c r="AM34" s="137">
        <f t="shared" si="5"/>
        <v>0</v>
      </c>
      <c r="AN34" s="137">
        <f t="shared" si="5"/>
        <v>0</v>
      </c>
      <c r="AO34" s="137">
        <f t="shared" si="5"/>
        <v>0</v>
      </c>
      <c r="AP34" s="137">
        <f t="shared" si="5"/>
        <v>0</v>
      </c>
      <c r="AQ34" s="137">
        <f t="shared" si="5"/>
        <v>0</v>
      </c>
      <c r="AR34" s="137">
        <f t="shared" si="5"/>
        <v>0</v>
      </c>
      <c r="AS34" s="137">
        <f t="shared" si="5"/>
        <v>0</v>
      </c>
      <c r="AT34" s="137">
        <f t="shared" si="5"/>
        <v>0</v>
      </c>
      <c r="AU34" s="137">
        <f t="shared" si="10"/>
        <v>0</v>
      </c>
      <c r="AV34" s="137">
        <f t="shared" si="19"/>
        <v>0</v>
      </c>
      <c r="AW34" s="148">
        <f t="shared" si="12"/>
        <v>0</v>
      </c>
    </row>
    <row r="35" spans="1:49" ht="12.75">
      <c r="A35" s="58"/>
      <c r="B35" s="136">
        <v>13</v>
      </c>
      <c r="C35" s="377" t="str">
        <f>'F42-Price RMI'!C15</f>
        <v>INGR10</v>
      </c>
      <c r="D35" s="138" t="str">
        <f>VLOOKUP($C35,'F42-Price RMI'!$C$3:$F$88,3,FALSE)</f>
        <v>kg</v>
      </c>
      <c r="E35" s="259">
        <f>VLOOKUP(C35,'F42-Price RMI'!$C$2:$F$88,4,FALSE)</f>
        <v>0</v>
      </c>
      <c r="F35" s="139"/>
      <c r="G35" s="139"/>
      <c r="H35" s="149"/>
      <c r="I35" s="149"/>
      <c r="J35" s="149"/>
      <c r="K35" s="149"/>
      <c r="L35" s="149"/>
      <c r="M35" s="149"/>
      <c r="N35" s="149"/>
      <c r="O35" s="149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3">
        <f t="shared" si="11"/>
        <v>0</v>
      </c>
      <c r="AA35" s="144"/>
      <c r="AB35" s="145">
        <f t="shared" si="3"/>
        <v>0</v>
      </c>
      <c r="AC35" s="146">
        <f t="shared" si="7"/>
        <v>0</v>
      </c>
      <c r="AD35" s="58"/>
      <c r="AE35" s="54"/>
      <c r="AF35" s="137">
        <f t="shared" si="8"/>
        <v>0</v>
      </c>
      <c r="AG35" s="137">
        <f t="shared" si="13"/>
        <v>0</v>
      </c>
      <c r="AH35" s="137">
        <f t="shared" si="14"/>
        <v>0</v>
      </c>
      <c r="AI35" s="137">
        <f t="shared" si="15"/>
        <v>0</v>
      </c>
      <c r="AJ35" s="137">
        <f t="shared" si="16"/>
        <v>0</v>
      </c>
      <c r="AK35" s="137">
        <f t="shared" si="17"/>
        <v>0</v>
      </c>
      <c r="AL35" s="137">
        <f t="shared" si="18"/>
        <v>0</v>
      </c>
      <c r="AM35" s="137">
        <f t="shared" si="5"/>
        <v>0</v>
      </c>
      <c r="AN35" s="137">
        <f t="shared" si="5"/>
        <v>0</v>
      </c>
      <c r="AO35" s="137">
        <f t="shared" si="5"/>
        <v>0</v>
      </c>
      <c r="AP35" s="137">
        <f t="shared" si="5"/>
        <v>0</v>
      </c>
      <c r="AQ35" s="137">
        <f t="shared" si="5"/>
        <v>0</v>
      </c>
      <c r="AR35" s="137">
        <f t="shared" si="5"/>
        <v>0</v>
      </c>
      <c r="AS35" s="137">
        <f t="shared" si="5"/>
        <v>0</v>
      </c>
      <c r="AT35" s="137">
        <f t="shared" si="5"/>
        <v>0</v>
      </c>
      <c r="AU35" s="137">
        <f t="shared" si="10"/>
        <v>0</v>
      </c>
      <c r="AV35" s="137">
        <f t="shared" si="19"/>
        <v>0</v>
      </c>
      <c r="AW35" s="148">
        <f t="shared" si="12"/>
        <v>0</v>
      </c>
    </row>
    <row r="36" spans="1:49" ht="12.75">
      <c r="A36" s="58"/>
      <c r="B36" s="136">
        <v>14</v>
      </c>
      <c r="C36" s="377" t="str">
        <f>'F42-Price RMI'!C16</f>
        <v>INGR11</v>
      </c>
      <c r="D36" s="138" t="str">
        <f>VLOOKUP($C36,'F42-Price RMI'!$C$3:$F$88,3,FALSE)</f>
        <v>kg</v>
      </c>
      <c r="E36" s="259">
        <f>VLOOKUP(C36,'F42-Price RMI'!$C$2:$F$88,4,FALSE)</f>
        <v>0</v>
      </c>
      <c r="F36" s="139"/>
      <c r="G36" s="139"/>
      <c r="H36" s="140"/>
      <c r="I36" s="140"/>
      <c r="J36" s="140"/>
      <c r="K36" s="140"/>
      <c r="L36" s="140"/>
      <c r="M36" s="140"/>
      <c r="N36" s="140"/>
      <c r="O36" s="140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3">
        <f t="shared" si="11"/>
        <v>0</v>
      </c>
      <c r="AA36" s="144"/>
      <c r="AB36" s="145">
        <f t="shared" si="3"/>
        <v>0</v>
      </c>
      <c r="AC36" s="146">
        <f t="shared" si="7"/>
        <v>0</v>
      </c>
      <c r="AD36" s="58"/>
      <c r="AE36" s="54"/>
      <c r="AF36" s="137">
        <f t="shared" si="8"/>
        <v>0</v>
      </c>
      <c r="AG36" s="137">
        <f t="shared" si="13"/>
        <v>0</v>
      </c>
      <c r="AH36" s="137">
        <f t="shared" si="14"/>
        <v>0</v>
      </c>
      <c r="AI36" s="137">
        <f t="shared" si="15"/>
        <v>0</v>
      </c>
      <c r="AJ36" s="137">
        <f t="shared" si="16"/>
        <v>0</v>
      </c>
      <c r="AK36" s="137">
        <f t="shared" si="17"/>
        <v>0</v>
      </c>
      <c r="AL36" s="137">
        <f t="shared" si="18"/>
        <v>0</v>
      </c>
      <c r="AM36" s="137">
        <f t="shared" si="5"/>
        <v>0</v>
      </c>
      <c r="AN36" s="137">
        <f t="shared" si="5"/>
        <v>0</v>
      </c>
      <c r="AO36" s="137">
        <f t="shared" si="5"/>
        <v>0</v>
      </c>
      <c r="AP36" s="137">
        <f t="shared" si="5"/>
        <v>0</v>
      </c>
      <c r="AQ36" s="137">
        <f t="shared" si="5"/>
        <v>0</v>
      </c>
      <c r="AR36" s="137">
        <f t="shared" si="5"/>
        <v>0</v>
      </c>
      <c r="AS36" s="137">
        <f t="shared" si="5"/>
        <v>0</v>
      </c>
      <c r="AT36" s="137">
        <f t="shared" si="5"/>
        <v>0</v>
      </c>
      <c r="AU36" s="137">
        <f t="shared" si="10"/>
        <v>0</v>
      </c>
      <c r="AV36" s="137">
        <f t="shared" si="19"/>
        <v>0</v>
      </c>
      <c r="AW36" s="148">
        <f t="shared" si="12"/>
        <v>0</v>
      </c>
    </row>
    <row r="37" spans="1:49" ht="12.75">
      <c r="A37" s="58"/>
      <c r="B37" s="136">
        <v>15</v>
      </c>
      <c r="C37" s="377" t="str">
        <f>'F42-Price RMI'!C17</f>
        <v>INGR12</v>
      </c>
      <c r="D37" s="138" t="str">
        <f>VLOOKUP($C37,'F42-Price RMI'!$C$3:$F$88,3,FALSE)</f>
        <v>kg</v>
      </c>
      <c r="E37" s="259">
        <f>VLOOKUP(C37,'F42-Price RMI'!$C$2:$F$88,4,FALSE)</f>
        <v>0</v>
      </c>
      <c r="F37" s="139"/>
      <c r="G37" s="139"/>
      <c r="H37" s="140"/>
      <c r="I37" s="140"/>
      <c r="J37" s="140"/>
      <c r="K37" s="140"/>
      <c r="L37" s="140"/>
      <c r="M37" s="140"/>
      <c r="N37" s="140"/>
      <c r="O37" s="140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3">
        <f t="shared" si="11"/>
        <v>0</v>
      </c>
      <c r="AA37" s="144"/>
      <c r="AB37" s="145">
        <f t="shared" si="3"/>
        <v>0</v>
      </c>
      <c r="AC37" s="146">
        <f t="shared" si="7"/>
        <v>0</v>
      </c>
      <c r="AD37" s="58"/>
      <c r="AE37" s="54"/>
      <c r="AF37" s="152">
        <f t="shared" si="8"/>
        <v>0</v>
      </c>
      <c r="AG37" s="152">
        <f t="shared" si="13"/>
        <v>0</v>
      </c>
      <c r="AH37" s="152">
        <f t="shared" si="14"/>
        <v>0</v>
      </c>
      <c r="AI37" s="152">
        <f t="shared" si="15"/>
        <v>0</v>
      </c>
      <c r="AJ37" s="152">
        <f t="shared" si="16"/>
        <v>0</v>
      </c>
      <c r="AK37" s="152">
        <f t="shared" si="17"/>
        <v>0</v>
      </c>
      <c r="AL37" s="152">
        <f t="shared" si="18"/>
        <v>0</v>
      </c>
      <c r="AM37" s="152">
        <f t="shared" si="5"/>
        <v>0</v>
      </c>
      <c r="AN37" s="152">
        <f t="shared" si="5"/>
        <v>0</v>
      </c>
      <c r="AO37" s="152">
        <f t="shared" si="5"/>
        <v>0</v>
      </c>
      <c r="AP37" s="152">
        <f t="shared" si="5"/>
        <v>0</v>
      </c>
      <c r="AQ37" s="152">
        <f t="shared" si="5"/>
        <v>0</v>
      </c>
      <c r="AR37" s="152">
        <f t="shared" si="5"/>
        <v>0</v>
      </c>
      <c r="AS37" s="152">
        <f t="shared" si="5"/>
        <v>0</v>
      </c>
      <c r="AT37" s="152">
        <f t="shared" si="5"/>
        <v>0</v>
      </c>
      <c r="AU37" s="152">
        <f t="shared" si="10"/>
        <v>0</v>
      </c>
      <c r="AV37" s="152">
        <f t="shared" si="19"/>
        <v>0</v>
      </c>
      <c r="AW37" s="148">
        <f t="shared" si="12"/>
        <v>0</v>
      </c>
    </row>
    <row r="38" spans="1:49" ht="12.75">
      <c r="A38" s="58"/>
      <c r="B38" s="151">
        <v>16</v>
      </c>
      <c r="C38" s="378" t="str">
        <f>'F42-Price RMI'!C18</f>
        <v>CONSUMABLES1</v>
      </c>
      <c r="D38" s="138" t="str">
        <f>VLOOKUP($C38,'F42-Price RMI'!$C$3:$F$88,3,FALSE)</f>
        <v>piece</v>
      </c>
      <c r="E38" s="259">
        <f>VLOOKUP(C38,'F42-Price RMI'!$C$2:$F$88,4,FALSE)</f>
        <v>0</v>
      </c>
      <c r="F38" s="139"/>
      <c r="G38" s="139"/>
      <c r="H38" s="140"/>
      <c r="I38" s="140"/>
      <c r="J38" s="140"/>
      <c r="K38" s="140"/>
      <c r="L38" s="140"/>
      <c r="M38" s="140"/>
      <c r="N38" s="140"/>
      <c r="O38" s="140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3">
        <f t="shared" si="11"/>
        <v>0</v>
      </c>
      <c r="AA38" s="144"/>
      <c r="AB38" s="145">
        <f t="shared" si="3"/>
        <v>0</v>
      </c>
      <c r="AC38" s="146">
        <f t="shared" si="7"/>
        <v>0</v>
      </c>
      <c r="AD38" s="58"/>
      <c r="AE38" s="54"/>
      <c r="AF38" s="152">
        <f t="shared" si="8"/>
        <v>0</v>
      </c>
      <c r="AG38" s="152">
        <f t="shared" si="13"/>
        <v>0</v>
      </c>
      <c r="AH38" s="152">
        <f t="shared" si="14"/>
        <v>0</v>
      </c>
      <c r="AI38" s="152">
        <f t="shared" si="15"/>
        <v>0</v>
      </c>
      <c r="AJ38" s="152">
        <f t="shared" si="16"/>
        <v>0</v>
      </c>
      <c r="AK38" s="152">
        <f t="shared" si="17"/>
        <v>0</v>
      </c>
      <c r="AL38" s="152">
        <f t="shared" si="18"/>
        <v>0</v>
      </c>
      <c r="AM38" s="152">
        <f t="shared" si="5"/>
        <v>0</v>
      </c>
      <c r="AN38" s="152">
        <f t="shared" si="5"/>
        <v>0</v>
      </c>
      <c r="AO38" s="152">
        <f t="shared" si="5"/>
        <v>0</v>
      </c>
      <c r="AP38" s="152">
        <f t="shared" si="5"/>
        <v>0</v>
      </c>
      <c r="AQ38" s="152">
        <f t="shared" si="5"/>
        <v>0</v>
      </c>
      <c r="AR38" s="152">
        <f t="shared" si="5"/>
        <v>0</v>
      </c>
      <c r="AS38" s="152">
        <f t="shared" si="5"/>
        <v>0</v>
      </c>
      <c r="AT38" s="152">
        <f t="shared" si="5"/>
        <v>0</v>
      </c>
      <c r="AU38" s="152">
        <f t="shared" si="10"/>
        <v>0</v>
      </c>
      <c r="AV38" s="152">
        <f t="shared" si="19"/>
        <v>0</v>
      </c>
      <c r="AW38" s="148">
        <f t="shared" si="12"/>
        <v>0</v>
      </c>
    </row>
    <row r="39" spans="1:49" ht="12.75">
      <c r="A39" s="58"/>
      <c r="B39" s="151">
        <v>17</v>
      </c>
      <c r="C39" s="378" t="str">
        <f>'F42-Price RMI'!C19</f>
        <v>CONSUMABLES2</v>
      </c>
      <c r="D39" s="138" t="str">
        <f>VLOOKUP($C39,'F42-Price RMI'!$C$3:$F$88,3,FALSE)</f>
        <v>piece</v>
      </c>
      <c r="E39" s="259">
        <f>VLOOKUP(C39,'F42-Price RMI'!$C$2:$F$88,4,FALSE)</f>
        <v>0</v>
      </c>
      <c r="F39" s="139"/>
      <c r="G39" s="139"/>
      <c r="H39" s="149"/>
      <c r="I39" s="140"/>
      <c r="J39" s="140"/>
      <c r="K39" s="140"/>
      <c r="L39" s="140"/>
      <c r="M39" s="140"/>
      <c r="N39" s="140"/>
      <c r="O39" s="140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3">
        <f>SUM(I39:Y39)</f>
        <v>0</v>
      </c>
      <c r="AA39" s="144"/>
      <c r="AB39" s="145">
        <f>IF(Z39&gt;0,AA39/Z39,0)</f>
        <v>0</v>
      </c>
      <c r="AC39" s="146">
        <f t="shared" si="7"/>
        <v>0</v>
      </c>
      <c r="AD39" s="58"/>
      <c r="AE39" s="54"/>
      <c r="AF39" s="153">
        <f aca="true" t="shared" si="20" ref="AF39:AL39">$E39*I39</f>
        <v>0</v>
      </c>
      <c r="AG39" s="153">
        <f t="shared" si="20"/>
        <v>0</v>
      </c>
      <c r="AH39" s="153">
        <f t="shared" si="20"/>
        <v>0</v>
      </c>
      <c r="AI39" s="153">
        <f t="shared" si="20"/>
        <v>0</v>
      </c>
      <c r="AJ39" s="153">
        <f t="shared" si="20"/>
        <v>0</v>
      </c>
      <c r="AK39" s="153">
        <f t="shared" si="20"/>
        <v>0</v>
      </c>
      <c r="AL39" s="153">
        <f t="shared" si="20"/>
        <v>0</v>
      </c>
      <c r="AM39" s="153">
        <f aca="true" t="shared" si="21" ref="AM39:AT55">$E39*P39</f>
        <v>0</v>
      </c>
      <c r="AN39" s="153">
        <f t="shared" si="21"/>
        <v>0</v>
      </c>
      <c r="AO39" s="153">
        <f t="shared" si="21"/>
        <v>0</v>
      </c>
      <c r="AP39" s="153">
        <f t="shared" si="21"/>
        <v>0</v>
      </c>
      <c r="AQ39" s="153">
        <f t="shared" si="21"/>
        <v>0</v>
      </c>
      <c r="AR39" s="153">
        <f t="shared" si="21"/>
        <v>0</v>
      </c>
      <c r="AS39" s="153">
        <f t="shared" si="21"/>
        <v>0</v>
      </c>
      <c r="AT39" s="153">
        <f t="shared" si="21"/>
        <v>0</v>
      </c>
      <c r="AU39" s="153">
        <f t="shared" si="10"/>
        <v>0</v>
      </c>
      <c r="AV39" s="153">
        <f>$E39*Y39</f>
        <v>0</v>
      </c>
      <c r="AW39" s="148">
        <f>$E39*Z39</f>
        <v>0</v>
      </c>
    </row>
    <row r="40" spans="1:49" ht="12.75">
      <c r="A40" s="58"/>
      <c r="B40" s="151">
        <v>18</v>
      </c>
      <c r="C40" s="378" t="str">
        <f>'F42-Price RMI'!C20</f>
        <v>CONSUMABLES3</v>
      </c>
      <c r="D40" s="138" t="str">
        <f>VLOOKUP($C40,'F42-Price RMI'!$C$3:$F$88,3,FALSE)</f>
        <v>piece</v>
      </c>
      <c r="E40" s="259">
        <f>VLOOKUP(C40,'F42-Price RMI'!$C$2:$F$88,4,FALSE)</f>
        <v>0</v>
      </c>
      <c r="F40" s="139"/>
      <c r="G40" s="139"/>
      <c r="H40" s="149"/>
      <c r="I40" s="140"/>
      <c r="J40" s="140"/>
      <c r="K40" s="140"/>
      <c r="L40" s="140"/>
      <c r="M40" s="140"/>
      <c r="N40" s="140"/>
      <c r="O40" s="140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3">
        <f t="shared" si="11"/>
        <v>0</v>
      </c>
      <c r="AA40" s="144"/>
      <c r="AB40" s="145">
        <f t="shared" si="3"/>
        <v>0</v>
      </c>
      <c r="AC40" s="146">
        <f t="shared" si="7"/>
        <v>0</v>
      </c>
      <c r="AD40" s="58"/>
      <c r="AE40" s="54"/>
      <c r="AF40" s="152">
        <f t="shared" si="8"/>
        <v>0</v>
      </c>
      <c r="AG40" s="152">
        <f t="shared" si="13"/>
        <v>0</v>
      </c>
      <c r="AH40" s="152">
        <f t="shared" si="14"/>
        <v>0</v>
      </c>
      <c r="AI40" s="152">
        <f t="shared" si="15"/>
        <v>0</v>
      </c>
      <c r="AJ40" s="152">
        <f t="shared" si="16"/>
        <v>0</v>
      </c>
      <c r="AK40" s="152">
        <f t="shared" si="17"/>
        <v>0</v>
      </c>
      <c r="AL40" s="152">
        <f t="shared" si="18"/>
        <v>0</v>
      </c>
      <c r="AM40" s="152">
        <f t="shared" si="21"/>
        <v>0</v>
      </c>
      <c r="AN40" s="152">
        <f t="shared" si="21"/>
        <v>0</v>
      </c>
      <c r="AO40" s="152">
        <f t="shared" si="21"/>
        <v>0</v>
      </c>
      <c r="AP40" s="152">
        <f t="shared" si="21"/>
        <v>0</v>
      </c>
      <c r="AQ40" s="152">
        <f t="shared" si="21"/>
        <v>0</v>
      </c>
      <c r="AR40" s="152">
        <f t="shared" si="21"/>
        <v>0</v>
      </c>
      <c r="AS40" s="152">
        <f t="shared" si="21"/>
        <v>0</v>
      </c>
      <c r="AT40" s="152">
        <f t="shared" si="21"/>
        <v>0</v>
      </c>
      <c r="AU40" s="152">
        <f t="shared" si="10"/>
        <v>0</v>
      </c>
      <c r="AV40" s="152">
        <f t="shared" si="19"/>
        <v>0</v>
      </c>
      <c r="AW40" s="148">
        <f t="shared" si="12"/>
        <v>0</v>
      </c>
    </row>
    <row r="41" spans="1:49" ht="12.75">
      <c r="A41" s="58"/>
      <c r="B41" s="151">
        <v>19</v>
      </c>
      <c r="C41" s="378" t="str">
        <f>'F42-Price RMI'!C21</f>
        <v>CONSUMABLES4</v>
      </c>
      <c r="D41" s="138" t="str">
        <f>VLOOKUP($C41,'F42-Price RMI'!$C$3:$F$88,3,FALSE)</f>
        <v>piece</v>
      </c>
      <c r="E41" s="259">
        <f>VLOOKUP(C41,'F42-Price RMI'!$C$2:$F$88,4,FALSE)</f>
        <v>0</v>
      </c>
      <c r="F41" s="139"/>
      <c r="G41" s="139"/>
      <c r="H41" s="149"/>
      <c r="I41" s="140"/>
      <c r="J41" s="140"/>
      <c r="K41" s="140"/>
      <c r="L41" s="140"/>
      <c r="M41" s="140"/>
      <c r="N41" s="140"/>
      <c r="O41" s="140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3">
        <f t="shared" si="11"/>
        <v>0</v>
      </c>
      <c r="AA41" s="144"/>
      <c r="AB41" s="145">
        <f t="shared" si="3"/>
        <v>0</v>
      </c>
      <c r="AC41" s="146">
        <f t="shared" si="7"/>
        <v>0</v>
      </c>
      <c r="AD41" s="58"/>
      <c r="AE41" s="54"/>
      <c r="AF41" s="152">
        <f t="shared" si="8"/>
        <v>0</v>
      </c>
      <c r="AG41" s="152">
        <f t="shared" si="13"/>
        <v>0</v>
      </c>
      <c r="AH41" s="152">
        <f t="shared" si="14"/>
        <v>0</v>
      </c>
      <c r="AI41" s="152">
        <f t="shared" si="15"/>
        <v>0</v>
      </c>
      <c r="AJ41" s="152">
        <f t="shared" si="16"/>
        <v>0</v>
      </c>
      <c r="AK41" s="152">
        <f t="shared" si="17"/>
        <v>0</v>
      </c>
      <c r="AL41" s="152">
        <f t="shared" si="18"/>
        <v>0</v>
      </c>
      <c r="AM41" s="152">
        <f t="shared" si="21"/>
        <v>0</v>
      </c>
      <c r="AN41" s="152">
        <f t="shared" si="21"/>
        <v>0</v>
      </c>
      <c r="AO41" s="152">
        <f t="shared" si="21"/>
        <v>0</v>
      </c>
      <c r="AP41" s="152">
        <f t="shared" si="21"/>
        <v>0</v>
      </c>
      <c r="AQ41" s="152">
        <f t="shared" si="21"/>
        <v>0</v>
      </c>
      <c r="AR41" s="152">
        <f t="shared" si="21"/>
        <v>0</v>
      </c>
      <c r="AS41" s="152">
        <f t="shared" si="21"/>
        <v>0</v>
      </c>
      <c r="AT41" s="152">
        <f t="shared" si="21"/>
        <v>0</v>
      </c>
      <c r="AU41" s="152">
        <f t="shared" si="10"/>
        <v>0</v>
      </c>
      <c r="AV41" s="152">
        <f t="shared" si="19"/>
        <v>0</v>
      </c>
      <c r="AW41" s="148">
        <f t="shared" si="12"/>
        <v>0</v>
      </c>
    </row>
    <row r="42" spans="1:49" ht="12.75">
      <c r="A42" s="58"/>
      <c r="B42" s="151">
        <v>20</v>
      </c>
      <c r="C42" s="378" t="str">
        <f>'F42-Price RMI'!C22</f>
        <v>CONSUMABLES5</v>
      </c>
      <c r="D42" s="138" t="str">
        <f>VLOOKUP($C42,'F42-Price RMI'!$C$3:$F$88,3,FALSE)</f>
        <v>piece</v>
      </c>
      <c r="E42" s="259">
        <f>VLOOKUP(C42,'F42-Price RMI'!$C$2:$F$88,4,FALSE)</f>
        <v>0</v>
      </c>
      <c r="F42" s="139"/>
      <c r="G42" s="139"/>
      <c r="H42" s="149"/>
      <c r="I42" s="140"/>
      <c r="J42" s="140"/>
      <c r="K42" s="140"/>
      <c r="L42" s="140"/>
      <c r="M42" s="140"/>
      <c r="N42" s="140"/>
      <c r="O42" s="140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3">
        <f t="shared" si="11"/>
        <v>0</v>
      </c>
      <c r="AA42" s="144"/>
      <c r="AB42" s="145">
        <f t="shared" si="3"/>
        <v>0</v>
      </c>
      <c r="AC42" s="146">
        <f t="shared" si="7"/>
        <v>0</v>
      </c>
      <c r="AD42" s="58"/>
      <c r="AE42" s="54"/>
      <c r="AF42" s="155">
        <f t="shared" si="8"/>
        <v>0</v>
      </c>
      <c r="AG42" s="155">
        <f t="shared" si="13"/>
        <v>0</v>
      </c>
      <c r="AH42" s="155">
        <f t="shared" si="14"/>
        <v>0</v>
      </c>
      <c r="AI42" s="155">
        <f t="shared" si="15"/>
        <v>0</v>
      </c>
      <c r="AJ42" s="155">
        <f t="shared" si="16"/>
        <v>0</v>
      </c>
      <c r="AK42" s="155">
        <f t="shared" si="17"/>
        <v>0</v>
      </c>
      <c r="AL42" s="155">
        <f t="shared" si="18"/>
        <v>0</v>
      </c>
      <c r="AM42" s="155">
        <f t="shared" si="21"/>
        <v>0</v>
      </c>
      <c r="AN42" s="155">
        <f t="shared" si="21"/>
        <v>0</v>
      </c>
      <c r="AO42" s="155">
        <f t="shared" si="21"/>
        <v>0</v>
      </c>
      <c r="AP42" s="155">
        <f t="shared" si="21"/>
        <v>0</v>
      </c>
      <c r="AQ42" s="155">
        <f t="shared" si="21"/>
        <v>0</v>
      </c>
      <c r="AR42" s="155">
        <f t="shared" si="21"/>
        <v>0</v>
      </c>
      <c r="AS42" s="155">
        <f t="shared" si="21"/>
        <v>0</v>
      </c>
      <c r="AT42" s="155">
        <f t="shared" si="21"/>
        <v>0</v>
      </c>
      <c r="AU42" s="155">
        <f t="shared" si="10"/>
        <v>0</v>
      </c>
      <c r="AV42" s="155">
        <f t="shared" si="19"/>
        <v>0</v>
      </c>
      <c r="AW42" s="148">
        <f t="shared" si="12"/>
        <v>0</v>
      </c>
    </row>
    <row r="43" spans="1:49" ht="12.75">
      <c r="A43" s="58"/>
      <c r="B43" s="154">
        <v>21</v>
      </c>
      <c r="C43" s="469" t="str">
        <f>'F42-Price RMI'!C23</f>
        <v>Pack, Dutch Cheese 45%, bulk</v>
      </c>
      <c r="D43" s="138" t="str">
        <f>VLOOKUP($C43,'F42-Price RMI'!$C$3:$F$88,3,FALSE)</f>
        <v>piece</v>
      </c>
      <c r="E43" s="259">
        <f>VLOOKUP(C43,'F42-Price RMI'!$C$2:$F$88,4,FALSE)</f>
        <v>0.1</v>
      </c>
      <c r="F43" s="139"/>
      <c r="G43" s="139">
        <v>300</v>
      </c>
      <c r="H43" s="140"/>
      <c r="I43" s="401">
        <v>300</v>
      </c>
      <c r="J43" s="388"/>
      <c r="K43" s="388"/>
      <c r="L43" s="388"/>
      <c r="M43" s="388"/>
      <c r="N43" s="388"/>
      <c r="O43" s="520"/>
      <c r="P43" s="150"/>
      <c r="Q43" s="150"/>
      <c r="R43" s="150"/>
      <c r="S43" s="142"/>
      <c r="T43" s="142"/>
      <c r="U43" s="142"/>
      <c r="V43" s="142"/>
      <c r="W43" s="142"/>
      <c r="X43" s="142"/>
      <c r="Y43" s="142"/>
      <c r="Z43" s="143">
        <f>SUM(I43:Y43)</f>
        <v>300</v>
      </c>
      <c r="AA43" s="144"/>
      <c r="AB43" s="145">
        <f>IF(Z43&gt;0,AA43/Z43,0)</f>
        <v>0</v>
      </c>
      <c r="AC43" s="146">
        <f>F43+G43-H43-Z43-AA43</f>
        <v>0</v>
      </c>
      <c r="AD43" s="58"/>
      <c r="AE43" s="54"/>
      <c r="AF43" s="155">
        <f aca="true" t="shared" si="22" ref="AF43:AW43">$E43*I43</f>
        <v>30</v>
      </c>
      <c r="AG43" s="155">
        <f t="shared" si="22"/>
        <v>0</v>
      </c>
      <c r="AH43" s="155">
        <f t="shared" si="22"/>
        <v>0</v>
      </c>
      <c r="AI43" s="155">
        <f t="shared" si="22"/>
        <v>0</v>
      </c>
      <c r="AJ43" s="155">
        <f t="shared" si="22"/>
        <v>0</v>
      </c>
      <c r="AK43" s="155">
        <f t="shared" si="22"/>
        <v>0</v>
      </c>
      <c r="AL43" s="155">
        <f t="shared" si="22"/>
        <v>0</v>
      </c>
      <c r="AM43" s="155">
        <f t="shared" si="22"/>
        <v>0</v>
      </c>
      <c r="AN43" s="155">
        <f t="shared" si="22"/>
        <v>0</v>
      </c>
      <c r="AO43" s="155">
        <f t="shared" si="22"/>
        <v>0</v>
      </c>
      <c r="AP43" s="155">
        <f t="shared" si="22"/>
        <v>0</v>
      </c>
      <c r="AQ43" s="155">
        <f t="shared" si="22"/>
        <v>0</v>
      </c>
      <c r="AR43" s="155">
        <f t="shared" si="22"/>
        <v>0</v>
      </c>
      <c r="AS43" s="155">
        <f t="shared" si="22"/>
        <v>0</v>
      </c>
      <c r="AT43" s="155">
        <f t="shared" si="22"/>
        <v>0</v>
      </c>
      <c r="AU43" s="155">
        <f t="shared" si="22"/>
        <v>0</v>
      </c>
      <c r="AV43" s="155">
        <f t="shared" si="22"/>
        <v>0</v>
      </c>
      <c r="AW43" s="148">
        <f t="shared" si="22"/>
        <v>30</v>
      </c>
    </row>
    <row r="44" spans="1:49" ht="12.75">
      <c r="A44" s="58"/>
      <c r="B44" s="154">
        <v>22</v>
      </c>
      <c r="C44" s="469" t="str">
        <f>'F42-Price RMI'!C24</f>
        <v>Pack, Dutch Cheese 45%, 150 g</v>
      </c>
      <c r="D44" s="138" t="str">
        <f>VLOOKUP($C44,'F42-Price RMI'!$C$3:$F$88,3,FALSE)</f>
        <v>piece</v>
      </c>
      <c r="E44" s="259">
        <f>VLOOKUP(C44,'F42-Price RMI'!$C$2:$F$88,4,FALSE)</f>
        <v>0.4</v>
      </c>
      <c r="F44" s="139"/>
      <c r="G44" s="139">
        <v>820</v>
      </c>
      <c r="H44" s="140"/>
      <c r="I44" s="388"/>
      <c r="J44" s="477">
        <v>800</v>
      </c>
      <c r="K44" s="388"/>
      <c r="L44" s="388"/>
      <c r="M44" s="388"/>
      <c r="N44" s="388"/>
      <c r="O44" s="388"/>
      <c r="P44" s="150"/>
      <c r="Q44" s="150"/>
      <c r="R44" s="150"/>
      <c r="S44" s="142"/>
      <c r="T44" s="142"/>
      <c r="U44" s="142"/>
      <c r="V44" s="142"/>
      <c r="W44" s="142"/>
      <c r="X44" s="142"/>
      <c r="Y44" s="142"/>
      <c r="Z44" s="143">
        <f t="shared" si="11"/>
        <v>800</v>
      </c>
      <c r="AA44" s="144"/>
      <c r="AB44" s="145">
        <f t="shared" si="3"/>
        <v>0</v>
      </c>
      <c r="AC44" s="146">
        <f t="shared" si="7"/>
        <v>20</v>
      </c>
      <c r="AD44" s="58"/>
      <c r="AE44" s="54"/>
      <c r="AF44" s="155">
        <f t="shared" si="8"/>
        <v>0</v>
      </c>
      <c r="AG44" s="155">
        <f t="shared" si="13"/>
        <v>320</v>
      </c>
      <c r="AH44" s="155">
        <f t="shared" si="14"/>
        <v>0</v>
      </c>
      <c r="AI44" s="155">
        <f t="shared" si="15"/>
        <v>0</v>
      </c>
      <c r="AJ44" s="155">
        <f t="shared" si="16"/>
        <v>0</v>
      </c>
      <c r="AK44" s="155">
        <f t="shared" si="17"/>
        <v>0</v>
      </c>
      <c r="AL44" s="155">
        <f t="shared" si="18"/>
        <v>0</v>
      </c>
      <c r="AM44" s="155">
        <f t="shared" si="21"/>
        <v>0</v>
      </c>
      <c r="AN44" s="155">
        <f t="shared" si="21"/>
        <v>0</v>
      </c>
      <c r="AO44" s="155">
        <f t="shared" si="21"/>
        <v>0</v>
      </c>
      <c r="AP44" s="155">
        <f t="shared" si="21"/>
        <v>0</v>
      </c>
      <c r="AQ44" s="155">
        <f t="shared" si="21"/>
        <v>0</v>
      </c>
      <c r="AR44" s="155">
        <f t="shared" si="21"/>
        <v>0</v>
      </c>
      <c r="AS44" s="155">
        <f t="shared" si="21"/>
        <v>0</v>
      </c>
      <c r="AT44" s="155">
        <f t="shared" si="21"/>
        <v>0</v>
      </c>
      <c r="AU44" s="155">
        <f t="shared" si="10"/>
        <v>0</v>
      </c>
      <c r="AV44" s="155">
        <f t="shared" si="19"/>
        <v>0</v>
      </c>
      <c r="AW44" s="148">
        <f t="shared" si="12"/>
        <v>320</v>
      </c>
    </row>
    <row r="45" spans="1:49" ht="12.75">
      <c r="A45" s="58"/>
      <c r="B45" s="154">
        <v>23</v>
      </c>
      <c r="C45" s="469" t="str">
        <f>'F42-Price RMI'!C25</f>
        <v>Pack, Yogurt 7.5%, 250 g</v>
      </c>
      <c r="D45" s="138" t="str">
        <f>VLOOKUP($C45,'F42-Price RMI'!$C$3:$F$88,3,FALSE)</f>
        <v>piece</v>
      </c>
      <c r="E45" s="259">
        <f>VLOOKUP(C45,'F42-Price RMI'!$C$2:$F$88,4,FALSE)</f>
        <v>0.8</v>
      </c>
      <c r="F45" s="139"/>
      <c r="G45" s="139"/>
      <c r="H45" s="140"/>
      <c r="I45" s="388"/>
      <c r="J45" s="388"/>
      <c r="K45" s="477"/>
      <c r="L45" s="388"/>
      <c r="M45" s="388"/>
      <c r="N45" s="388"/>
      <c r="O45" s="388"/>
      <c r="P45" s="388"/>
      <c r="Q45" s="388"/>
      <c r="R45" s="388"/>
      <c r="S45" s="142"/>
      <c r="T45" s="142"/>
      <c r="U45" s="142"/>
      <c r="V45" s="142"/>
      <c r="W45" s="142"/>
      <c r="X45" s="142"/>
      <c r="Y45" s="142"/>
      <c r="Z45" s="143">
        <f t="shared" si="11"/>
        <v>0</v>
      </c>
      <c r="AA45" s="144"/>
      <c r="AB45" s="145">
        <f t="shared" si="3"/>
        <v>0</v>
      </c>
      <c r="AC45" s="146">
        <f t="shared" si="7"/>
        <v>0</v>
      </c>
      <c r="AD45" s="58"/>
      <c r="AE45" s="54"/>
      <c r="AF45" s="155">
        <f t="shared" si="8"/>
        <v>0</v>
      </c>
      <c r="AG45" s="155">
        <f t="shared" si="13"/>
        <v>0</v>
      </c>
      <c r="AH45" s="155">
        <f t="shared" si="14"/>
        <v>0</v>
      </c>
      <c r="AI45" s="155">
        <f t="shared" si="15"/>
        <v>0</v>
      </c>
      <c r="AJ45" s="155">
        <f t="shared" si="16"/>
        <v>0</v>
      </c>
      <c r="AK45" s="155">
        <f t="shared" si="17"/>
        <v>0</v>
      </c>
      <c r="AL45" s="155">
        <f t="shared" si="18"/>
        <v>0</v>
      </c>
      <c r="AM45" s="155">
        <f t="shared" si="21"/>
        <v>0</v>
      </c>
      <c r="AN45" s="155">
        <f t="shared" si="21"/>
        <v>0</v>
      </c>
      <c r="AO45" s="155">
        <f t="shared" si="21"/>
        <v>0</v>
      </c>
      <c r="AP45" s="155">
        <f t="shared" si="21"/>
        <v>0</v>
      </c>
      <c r="AQ45" s="155">
        <f t="shared" si="21"/>
        <v>0</v>
      </c>
      <c r="AR45" s="155">
        <f t="shared" si="21"/>
        <v>0</v>
      </c>
      <c r="AS45" s="155">
        <f t="shared" si="21"/>
        <v>0</v>
      </c>
      <c r="AT45" s="155">
        <f t="shared" si="21"/>
        <v>0</v>
      </c>
      <c r="AU45" s="155">
        <f t="shared" si="10"/>
        <v>0</v>
      </c>
      <c r="AV45" s="155">
        <f t="shared" si="19"/>
        <v>0</v>
      </c>
      <c r="AW45" s="148">
        <f t="shared" si="12"/>
        <v>0</v>
      </c>
    </row>
    <row r="46" spans="1:49" ht="12.75">
      <c r="A46" s="58"/>
      <c r="B46" s="154">
        <v>24</v>
      </c>
      <c r="C46" s="469" t="str">
        <f>'F42-Price RMI'!C26</f>
        <v>Pack, Finished Product 3, 150 g</v>
      </c>
      <c r="D46" s="138" t="str">
        <f>VLOOKUP($C46,'F42-Price RMI'!$C$3:$F$88,3,FALSE)</f>
        <v>piece</v>
      </c>
      <c r="E46" s="259">
        <f>VLOOKUP(C46,'F42-Price RMI'!$C$2:$F$88,4,FALSE)</f>
        <v>0.4</v>
      </c>
      <c r="F46" s="139"/>
      <c r="G46" s="139">
        <v>1000</v>
      </c>
      <c r="H46" s="149"/>
      <c r="I46" s="388"/>
      <c r="J46" s="388"/>
      <c r="K46" s="388"/>
      <c r="L46" s="477">
        <v>1000</v>
      </c>
      <c r="M46" s="388"/>
      <c r="N46" s="388"/>
      <c r="O46" s="388"/>
      <c r="P46" s="388"/>
      <c r="Q46" s="388"/>
      <c r="R46" s="388"/>
      <c r="S46" s="142"/>
      <c r="T46" s="142"/>
      <c r="U46" s="142"/>
      <c r="V46" s="142"/>
      <c r="W46" s="142"/>
      <c r="X46" s="142"/>
      <c r="Y46" s="142"/>
      <c r="Z46" s="143">
        <f t="shared" si="11"/>
        <v>1000</v>
      </c>
      <c r="AA46" s="144"/>
      <c r="AB46" s="145">
        <f t="shared" si="3"/>
        <v>0</v>
      </c>
      <c r="AC46" s="146">
        <f t="shared" si="7"/>
        <v>0</v>
      </c>
      <c r="AD46" s="58"/>
      <c r="AE46" s="54"/>
      <c r="AF46" s="155">
        <f t="shared" si="8"/>
        <v>0</v>
      </c>
      <c r="AG46" s="155">
        <f t="shared" si="13"/>
        <v>0</v>
      </c>
      <c r="AH46" s="155">
        <f t="shared" si="14"/>
        <v>0</v>
      </c>
      <c r="AI46" s="155">
        <f t="shared" si="15"/>
        <v>400</v>
      </c>
      <c r="AJ46" s="155">
        <f t="shared" si="16"/>
        <v>0</v>
      </c>
      <c r="AK46" s="155">
        <f t="shared" si="17"/>
        <v>0</v>
      </c>
      <c r="AL46" s="155">
        <f t="shared" si="18"/>
        <v>0</v>
      </c>
      <c r="AM46" s="155">
        <f t="shared" si="21"/>
        <v>0</v>
      </c>
      <c r="AN46" s="155">
        <f t="shared" si="21"/>
        <v>0</v>
      </c>
      <c r="AO46" s="155">
        <f t="shared" si="21"/>
        <v>0</v>
      </c>
      <c r="AP46" s="155">
        <f t="shared" si="21"/>
        <v>0</v>
      </c>
      <c r="AQ46" s="155">
        <f t="shared" si="21"/>
        <v>0</v>
      </c>
      <c r="AR46" s="155">
        <f t="shared" si="21"/>
        <v>0</v>
      </c>
      <c r="AS46" s="155">
        <f t="shared" si="21"/>
        <v>0</v>
      </c>
      <c r="AT46" s="155">
        <f t="shared" si="21"/>
        <v>0</v>
      </c>
      <c r="AU46" s="155">
        <f t="shared" si="10"/>
        <v>0</v>
      </c>
      <c r="AV46" s="155">
        <f t="shared" si="19"/>
        <v>0</v>
      </c>
      <c r="AW46" s="148">
        <f t="shared" si="12"/>
        <v>400</v>
      </c>
    </row>
    <row r="47" spans="1:49" ht="12.75">
      <c r="A47" s="58"/>
      <c r="B47" s="154">
        <v>25</v>
      </c>
      <c r="C47" s="469" t="str">
        <f>'F42-Price RMI'!C27</f>
        <v>Pack, Finished Product 3, 500 g</v>
      </c>
      <c r="D47" s="138" t="str">
        <f>VLOOKUP($C47,'F42-Price RMI'!$C$3:$F$88,3,FALSE)</f>
        <v>piece</v>
      </c>
      <c r="E47" s="259">
        <f>VLOOKUP(C47,'F42-Price RMI'!$C$2:$F$88,4,FALSE)</f>
        <v>0.48</v>
      </c>
      <c r="F47" s="139"/>
      <c r="G47" s="139"/>
      <c r="H47" s="149"/>
      <c r="I47" s="388"/>
      <c r="J47" s="388"/>
      <c r="K47" s="388"/>
      <c r="L47" s="388"/>
      <c r="M47" s="477"/>
      <c r="N47" s="388"/>
      <c r="O47" s="388"/>
      <c r="P47" s="388"/>
      <c r="Q47" s="388"/>
      <c r="R47" s="388"/>
      <c r="S47" s="142"/>
      <c r="T47" s="142"/>
      <c r="U47" s="142"/>
      <c r="V47" s="142"/>
      <c r="W47" s="142"/>
      <c r="X47" s="142"/>
      <c r="Y47" s="142"/>
      <c r="Z47" s="143">
        <f t="shared" si="11"/>
        <v>0</v>
      </c>
      <c r="AA47" s="144"/>
      <c r="AB47" s="145">
        <f t="shared" si="3"/>
        <v>0</v>
      </c>
      <c r="AC47" s="146">
        <f t="shared" si="7"/>
        <v>0</v>
      </c>
      <c r="AD47" s="58"/>
      <c r="AE47" s="54"/>
      <c r="AF47" s="155">
        <f t="shared" si="8"/>
        <v>0</v>
      </c>
      <c r="AG47" s="155">
        <f t="shared" si="13"/>
        <v>0</v>
      </c>
      <c r="AH47" s="155">
        <f t="shared" si="14"/>
        <v>0</v>
      </c>
      <c r="AI47" s="155">
        <f t="shared" si="15"/>
        <v>0</v>
      </c>
      <c r="AJ47" s="155">
        <f t="shared" si="16"/>
        <v>0</v>
      </c>
      <c r="AK47" s="155">
        <f t="shared" si="17"/>
        <v>0</v>
      </c>
      <c r="AL47" s="155">
        <f t="shared" si="18"/>
        <v>0</v>
      </c>
      <c r="AM47" s="155">
        <f t="shared" si="21"/>
        <v>0</v>
      </c>
      <c r="AN47" s="155">
        <f t="shared" si="21"/>
        <v>0</v>
      </c>
      <c r="AO47" s="155">
        <f t="shared" si="21"/>
        <v>0</v>
      </c>
      <c r="AP47" s="155">
        <f t="shared" si="21"/>
        <v>0</v>
      </c>
      <c r="AQ47" s="155">
        <f t="shared" si="21"/>
        <v>0</v>
      </c>
      <c r="AR47" s="155">
        <f t="shared" si="21"/>
        <v>0</v>
      </c>
      <c r="AS47" s="155">
        <f t="shared" si="21"/>
        <v>0</v>
      </c>
      <c r="AT47" s="155">
        <f t="shared" si="21"/>
        <v>0</v>
      </c>
      <c r="AU47" s="155">
        <f t="shared" si="10"/>
        <v>0</v>
      </c>
      <c r="AV47" s="155">
        <f t="shared" si="19"/>
        <v>0</v>
      </c>
      <c r="AW47" s="148">
        <f t="shared" si="12"/>
        <v>0</v>
      </c>
    </row>
    <row r="48" spans="1:49" ht="12.75">
      <c r="A48" s="58"/>
      <c r="B48" s="154">
        <v>26</v>
      </c>
      <c r="C48" s="469" t="str">
        <f>'F42-Price RMI'!C28</f>
        <v>Pack, Finished Product 4, 400 g</v>
      </c>
      <c r="D48" s="138" t="str">
        <f>VLOOKUP($C48,'F42-Price RMI'!$C$3:$F$88,3,FALSE)</f>
        <v>piece</v>
      </c>
      <c r="E48" s="259">
        <f>VLOOKUP(C48,'F42-Price RMI'!$C$2:$F$88,4,FALSE)</f>
        <v>0.43</v>
      </c>
      <c r="F48" s="139"/>
      <c r="G48" s="139"/>
      <c r="H48" s="156"/>
      <c r="I48" s="388"/>
      <c r="J48" s="388"/>
      <c r="K48" s="388"/>
      <c r="L48" s="388"/>
      <c r="M48" s="388"/>
      <c r="N48" s="477"/>
      <c r="O48" s="388"/>
      <c r="P48" s="388"/>
      <c r="Q48" s="388"/>
      <c r="R48" s="388"/>
      <c r="S48" s="141"/>
      <c r="T48" s="141"/>
      <c r="U48" s="141"/>
      <c r="V48" s="141"/>
      <c r="W48" s="141"/>
      <c r="X48" s="141"/>
      <c r="Y48" s="142"/>
      <c r="Z48" s="143">
        <f t="shared" si="11"/>
        <v>0</v>
      </c>
      <c r="AA48" s="144"/>
      <c r="AB48" s="145">
        <f t="shared" si="3"/>
        <v>0</v>
      </c>
      <c r="AC48" s="146">
        <f t="shared" si="7"/>
        <v>0</v>
      </c>
      <c r="AD48" s="58"/>
      <c r="AE48" s="54"/>
      <c r="AF48" s="155">
        <f t="shared" si="8"/>
        <v>0</v>
      </c>
      <c r="AG48" s="155">
        <f t="shared" si="13"/>
        <v>0</v>
      </c>
      <c r="AH48" s="155">
        <f t="shared" si="14"/>
        <v>0</v>
      </c>
      <c r="AI48" s="155">
        <f t="shared" si="15"/>
        <v>0</v>
      </c>
      <c r="AJ48" s="155">
        <f t="shared" si="16"/>
        <v>0</v>
      </c>
      <c r="AK48" s="155">
        <f t="shared" si="17"/>
        <v>0</v>
      </c>
      <c r="AL48" s="155">
        <f>$E48*O48</f>
        <v>0</v>
      </c>
      <c r="AM48" s="155">
        <f t="shared" si="21"/>
        <v>0</v>
      </c>
      <c r="AN48" s="155">
        <f t="shared" si="21"/>
        <v>0</v>
      </c>
      <c r="AO48" s="155">
        <f t="shared" si="21"/>
        <v>0</v>
      </c>
      <c r="AP48" s="155">
        <f t="shared" si="21"/>
        <v>0</v>
      </c>
      <c r="AQ48" s="155">
        <f t="shared" si="21"/>
        <v>0</v>
      </c>
      <c r="AR48" s="155">
        <f t="shared" si="21"/>
        <v>0</v>
      </c>
      <c r="AS48" s="155">
        <f t="shared" si="21"/>
        <v>0</v>
      </c>
      <c r="AT48" s="155">
        <f t="shared" si="21"/>
        <v>0</v>
      </c>
      <c r="AU48" s="155">
        <f t="shared" si="10"/>
        <v>0</v>
      </c>
      <c r="AV48" s="155">
        <f t="shared" si="19"/>
        <v>0</v>
      </c>
      <c r="AW48" s="148">
        <f t="shared" si="12"/>
        <v>0</v>
      </c>
    </row>
    <row r="49" spans="1:49" ht="12.75">
      <c r="A49" s="58"/>
      <c r="B49" s="154">
        <v>27</v>
      </c>
      <c r="C49" s="155" t="str">
        <f>'F42-Price RMI'!C29</f>
        <v>Pack, Finished Product 4, 1 lt PET</v>
      </c>
      <c r="D49" s="138" t="str">
        <f>VLOOKUP($C49,'F42-Price RMI'!$C$3:$F$88,3,FALSE)</f>
        <v>piece</v>
      </c>
      <c r="E49" s="259">
        <f>VLOOKUP(C49,'F42-Price RMI'!$C$2:$F$88,4,FALSE)</f>
        <v>1.2</v>
      </c>
      <c r="F49" s="139"/>
      <c r="G49" s="139">
        <v>440</v>
      </c>
      <c r="H49" s="156"/>
      <c r="I49" s="388"/>
      <c r="J49" s="388"/>
      <c r="K49" s="388"/>
      <c r="L49" s="388"/>
      <c r="M49" s="388"/>
      <c r="N49" s="388"/>
      <c r="O49" s="477">
        <v>440</v>
      </c>
      <c r="P49" s="388"/>
      <c r="Q49" s="388"/>
      <c r="R49" s="388"/>
      <c r="S49" s="141"/>
      <c r="T49" s="141"/>
      <c r="U49" s="141"/>
      <c r="V49" s="141"/>
      <c r="W49" s="141"/>
      <c r="X49" s="141"/>
      <c r="Y49" s="142"/>
      <c r="Z49" s="143">
        <f t="shared" si="11"/>
        <v>440</v>
      </c>
      <c r="AA49" s="144"/>
      <c r="AB49" s="145">
        <f aca="true" t="shared" si="23" ref="AB49:AB77">IF(Z49&gt;0,AA49/Z49,0)</f>
        <v>0</v>
      </c>
      <c r="AC49" s="146">
        <f t="shared" si="7"/>
        <v>0</v>
      </c>
      <c r="AD49" s="58"/>
      <c r="AE49" s="54"/>
      <c r="AF49" s="155">
        <f t="shared" si="8"/>
        <v>0</v>
      </c>
      <c r="AG49" s="155">
        <f t="shared" si="13"/>
        <v>0</v>
      </c>
      <c r="AH49" s="155">
        <f t="shared" si="14"/>
        <v>0</v>
      </c>
      <c r="AI49" s="155">
        <f t="shared" si="15"/>
        <v>0</v>
      </c>
      <c r="AJ49" s="155">
        <f t="shared" si="16"/>
        <v>0</v>
      </c>
      <c r="AK49" s="155">
        <f t="shared" si="17"/>
        <v>0</v>
      </c>
      <c r="AL49" s="155">
        <f>$E49*O49</f>
        <v>528</v>
      </c>
      <c r="AM49" s="155">
        <f t="shared" si="21"/>
        <v>0</v>
      </c>
      <c r="AN49" s="155">
        <f t="shared" si="21"/>
        <v>0</v>
      </c>
      <c r="AO49" s="155">
        <f t="shared" si="21"/>
        <v>0</v>
      </c>
      <c r="AP49" s="155">
        <f t="shared" si="21"/>
        <v>0</v>
      </c>
      <c r="AQ49" s="155">
        <f t="shared" si="21"/>
        <v>0</v>
      </c>
      <c r="AR49" s="155">
        <f t="shared" si="21"/>
        <v>0</v>
      </c>
      <c r="AS49" s="155">
        <f t="shared" si="21"/>
        <v>0</v>
      </c>
      <c r="AT49" s="155">
        <f t="shared" si="21"/>
        <v>0</v>
      </c>
      <c r="AU49" s="155">
        <f t="shared" si="10"/>
        <v>0</v>
      </c>
      <c r="AV49" s="155">
        <f t="shared" si="19"/>
        <v>0</v>
      </c>
      <c r="AW49" s="148">
        <f t="shared" si="12"/>
        <v>528</v>
      </c>
    </row>
    <row r="50" spans="1:49" ht="12.75">
      <c r="A50" s="58"/>
      <c r="B50" s="154">
        <v>28</v>
      </c>
      <c r="C50" s="155" t="str">
        <f>'F42-Price RMI'!C30</f>
        <v>Pack, Finished Product 5, 200 g</v>
      </c>
      <c r="D50" s="138" t="str">
        <f>VLOOKUP($C50,'F42-Price RMI'!$C$3:$F$88,3,FALSE)</f>
        <v>piece</v>
      </c>
      <c r="E50" s="259">
        <f>VLOOKUP(C50,'F42-Price RMI'!$C$2:$F$88,4,FALSE)</f>
        <v>0.3</v>
      </c>
      <c r="F50" s="139"/>
      <c r="G50" s="139"/>
      <c r="H50" s="156"/>
      <c r="I50" s="388"/>
      <c r="J50" s="388"/>
      <c r="K50" s="388"/>
      <c r="L50" s="388"/>
      <c r="M50" s="388"/>
      <c r="N50" s="388"/>
      <c r="O50" s="388"/>
      <c r="P50" s="477"/>
      <c r="Q50" s="388"/>
      <c r="R50" s="388"/>
      <c r="S50" s="141"/>
      <c r="T50" s="141"/>
      <c r="U50" s="141"/>
      <c r="V50" s="141"/>
      <c r="W50" s="141"/>
      <c r="X50" s="141"/>
      <c r="Y50" s="142"/>
      <c r="Z50" s="143">
        <f t="shared" si="11"/>
        <v>0</v>
      </c>
      <c r="AA50" s="144"/>
      <c r="AB50" s="145">
        <f t="shared" si="23"/>
        <v>0</v>
      </c>
      <c r="AC50" s="146">
        <f t="shared" si="7"/>
        <v>0</v>
      </c>
      <c r="AD50" s="58"/>
      <c r="AE50" s="54"/>
      <c r="AF50" s="153">
        <f t="shared" si="8"/>
        <v>0</v>
      </c>
      <c r="AG50" s="153">
        <f t="shared" si="13"/>
        <v>0</v>
      </c>
      <c r="AH50" s="153">
        <f t="shared" si="14"/>
        <v>0</v>
      </c>
      <c r="AI50" s="153">
        <f t="shared" si="15"/>
        <v>0</v>
      </c>
      <c r="AJ50" s="153">
        <f t="shared" si="16"/>
        <v>0</v>
      </c>
      <c r="AK50" s="153">
        <f t="shared" si="17"/>
        <v>0</v>
      </c>
      <c r="AL50" s="153">
        <f t="shared" si="18"/>
        <v>0</v>
      </c>
      <c r="AM50" s="153">
        <f t="shared" si="21"/>
        <v>0</v>
      </c>
      <c r="AN50" s="153">
        <f t="shared" si="21"/>
        <v>0</v>
      </c>
      <c r="AO50" s="153">
        <f t="shared" si="21"/>
        <v>0</v>
      </c>
      <c r="AP50" s="153">
        <f t="shared" si="21"/>
        <v>0</v>
      </c>
      <c r="AQ50" s="153">
        <f t="shared" si="21"/>
        <v>0</v>
      </c>
      <c r="AR50" s="153">
        <f t="shared" si="21"/>
        <v>0</v>
      </c>
      <c r="AS50" s="153">
        <f t="shared" si="21"/>
        <v>0</v>
      </c>
      <c r="AT50" s="153">
        <f t="shared" si="21"/>
        <v>0</v>
      </c>
      <c r="AU50" s="153">
        <f t="shared" si="10"/>
        <v>0</v>
      </c>
      <c r="AV50" s="153">
        <f t="shared" si="19"/>
        <v>0</v>
      </c>
      <c r="AW50" s="148">
        <f t="shared" si="12"/>
        <v>0</v>
      </c>
    </row>
    <row r="51" spans="1:49" ht="12.75">
      <c r="A51" s="58"/>
      <c r="B51" s="154">
        <v>29</v>
      </c>
      <c r="C51" s="155" t="str">
        <f>'F42-Price RMI'!C31</f>
        <v>Pack, Finished Product 6, 500g</v>
      </c>
      <c r="D51" s="138" t="str">
        <f>VLOOKUP($C51,'F42-Price RMI'!$C$3:$F$88,3,FALSE)</f>
        <v>piece</v>
      </c>
      <c r="E51" s="259">
        <f>VLOOKUP(C51,'F42-Price RMI'!$C$2:$F$88,4,FALSE)</f>
        <v>0.48</v>
      </c>
      <c r="F51" s="139"/>
      <c r="G51" s="139">
        <v>440</v>
      </c>
      <c r="H51" s="156"/>
      <c r="I51" s="388"/>
      <c r="J51" s="388"/>
      <c r="K51" s="388"/>
      <c r="L51" s="388"/>
      <c r="M51" s="388"/>
      <c r="N51" s="388"/>
      <c r="O51" s="388"/>
      <c r="P51" s="388"/>
      <c r="Q51" s="477">
        <v>440</v>
      </c>
      <c r="R51" s="388"/>
      <c r="S51" s="141"/>
      <c r="T51" s="141"/>
      <c r="U51" s="141"/>
      <c r="V51" s="141"/>
      <c r="W51" s="141"/>
      <c r="X51" s="141"/>
      <c r="Y51" s="142"/>
      <c r="Z51" s="143">
        <f t="shared" si="11"/>
        <v>440</v>
      </c>
      <c r="AA51" s="144"/>
      <c r="AB51" s="145">
        <f t="shared" si="23"/>
        <v>0</v>
      </c>
      <c r="AC51" s="146">
        <f t="shared" si="7"/>
        <v>0</v>
      </c>
      <c r="AD51" s="58"/>
      <c r="AE51" s="54"/>
      <c r="AF51" s="153">
        <f t="shared" si="8"/>
        <v>0</v>
      </c>
      <c r="AG51" s="153">
        <f t="shared" si="13"/>
        <v>0</v>
      </c>
      <c r="AH51" s="153">
        <f t="shared" si="14"/>
        <v>0</v>
      </c>
      <c r="AI51" s="153">
        <f t="shared" si="15"/>
        <v>0</v>
      </c>
      <c r="AJ51" s="153">
        <f t="shared" si="16"/>
        <v>0</v>
      </c>
      <c r="AK51" s="153">
        <f t="shared" si="17"/>
        <v>0</v>
      </c>
      <c r="AL51" s="153">
        <f t="shared" si="18"/>
        <v>0</v>
      </c>
      <c r="AM51" s="153">
        <f t="shared" si="21"/>
        <v>0</v>
      </c>
      <c r="AN51" s="153">
        <f t="shared" si="21"/>
        <v>211.2</v>
      </c>
      <c r="AO51" s="153">
        <f t="shared" si="21"/>
        <v>0</v>
      </c>
      <c r="AP51" s="153">
        <f t="shared" si="21"/>
        <v>0</v>
      </c>
      <c r="AQ51" s="153">
        <f t="shared" si="21"/>
        <v>0</v>
      </c>
      <c r="AR51" s="153">
        <f t="shared" si="21"/>
        <v>0</v>
      </c>
      <c r="AS51" s="153">
        <f t="shared" si="21"/>
        <v>0</v>
      </c>
      <c r="AT51" s="153">
        <f t="shared" si="21"/>
        <v>0</v>
      </c>
      <c r="AU51" s="153">
        <f t="shared" si="10"/>
        <v>0</v>
      </c>
      <c r="AV51" s="153">
        <f t="shared" si="19"/>
        <v>0</v>
      </c>
      <c r="AW51" s="148">
        <f t="shared" si="12"/>
        <v>211.2</v>
      </c>
    </row>
    <row r="52" spans="1:49" ht="12.75">
      <c r="A52" s="58"/>
      <c r="B52" s="154">
        <v>30</v>
      </c>
      <c r="C52" s="155" t="str">
        <f>'F42-Price RMI'!C32</f>
        <v>Pack, Finished Product 6, 1lt PET</v>
      </c>
      <c r="D52" s="138" t="str">
        <f>VLOOKUP($C52,'F42-Price RMI'!$C$3:$F$88,3,FALSE)</f>
        <v>piece</v>
      </c>
      <c r="E52" s="259">
        <f>VLOOKUP(C52,'F42-Price RMI'!$C$2:$F$88,4,FALSE)</f>
        <v>1.2</v>
      </c>
      <c r="F52" s="139"/>
      <c r="G52" s="139"/>
      <c r="H52" s="156"/>
      <c r="I52" s="388"/>
      <c r="J52" s="388"/>
      <c r="K52" s="388"/>
      <c r="L52" s="388"/>
      <c r="M52" s="388"/>
      <c r="N52" s="388"/>
      <c r="O52" s="388"/>
      <c r="P52" s="388"/>
      <c r="Q52" s="388"/>
      <c r="R52" s="477"/>
      <c r="S52" s="141"/>
      <c r="T52" s="141"/>
      <c r="U52" s="141"/>
      <c r="V52" s="141"/>
      <c r="W52" s="141"/>
      <c r="X52" s="141"/>
      <c r="Y52" s="142"/>
      <c r="Z52" s="143">
        <f t="shared" si="11"/>
        <v>0</v>
      </c>
      <c r="AA52" s="144"/>
      <c r="AB52" s="145">
        <f t="shared" si="23"/>
        <v>0</v>
      </c>
      <c r="AC52" s="146">
        <f t="shared" si="7"/>
        <v>0</v>
      </c>
      <c r="AD52" s="58"/>
      <c r="AE52" s="54"/>
      <c r="AF52" s="153">
        <f t="shared" si="8"/>
        <v>0</v>
      </c>
      <c r="AG52" s="153">
        <f t="shared" si="13"/>
        <v>0</v>
      </c>
      <c r="AH52" s="153">
        <f t="shared" si="14"/>
        <v>0</v>
      </c>
      <c r="AI52" s="153">
        <f t="shared" si="15"/>
        <v>0</v>
      </c>
      <c r="AJ52" s="153">
        <f t="shared" si="16"/>
        <v>0</v>
      </c>
      <c r="AK52" s="153">
        <f t="shared" si="17"/>
        <v>0</v>
      </c>
      <c r="AL52" s="153">
        <f t="shared" si="18"/>
        <v>0</v>
      </c>
      <c r="AM52" s="153">
        <f t="shared" si="21"/>
        <v>0</v>
      </c>
      <c r="AN52" s="153">
        <f t="shared" si="21"/>
        <v>0</v>
      </c>
      <c r="AO52" s="153">
        <f t="shared" si="21"/>
        <v>0</v>
      </c>
      <c r="AP52" s="153">
        <f t="shared" si="21"/>
        <v>0</v>
      </c>
      <c r="AQ52" s="153">
        <f t="shared" si="21"/>
        <v>0</v>
      </c>
      <c r="AR52" s="153">
        <f t="shared" si="21"/>
        <v>0</v>
      </c>
      <c r="AS52" s="153">
        <f t="shared" si="21"/>
        <v>0</v>
      </c>
      <c r="AT52" s="153">
        <f t="shared" si="21"/>
        <v>0</v>
      </c>
      <c r="AU52" s="153">
        <f t="shared" si="10"/>
        <v>0</v>
      </c>
      <c r="AV52" s="153">
        <f t="shared" si="19"/>
        <v>0</v>
      </c>
      <c r="AW52" s="148">
        <f t="shared" si="12"/>
        <v>0</v>
      </c>
    </row>
    <row r="53" spans="1:49" ht="12.75">
      <c r="A53" s="58"/>
      <c r="B53" s="154">
        <v>31</v>
      </c>
      <c r="C53" s="155" t="str">
        <f>'F42-Price RMI'!C33</f>
        <v>PRIMARYPACK10</v>
      </c>
      <c r="D53" s="138" t="str">
        <f>VLOOKUP($C53,'F42-Price RMI'!$C$3:$F$88,3,FALSE)</f>
        <v>piece</v>
      </c>
      <c r="E53" s="259">
        <f>VLOOKUP(C53,'F42-Price RMI'!$C$2:$F$88,4,FALSE)</f>
        <v>0</v>
      </c>
      <c r="F53" s="139"/>
      <c r="G53" s="139"/>
      <c r="H53" s="156"/>
      <c r="I53" s="389"/>
      <c r="J53" s="389"/>
      <c r="K53" s="389"/>
      <c r="L53" s="389"/>
      <c r="M53" s="389"/>
      <c r="N53" s="389"/>
      <c r="O53" s="389"/>
      <c r="P53" s="150"/>
      <c r="Q53" s="150"/>
      <c r="R53" s="150"/>
      <c r="S53" s="141"/>
      <c r="T53" s="141"/>
      <c r="U53" s="141"/>
      <c r="V53" s="141"/>
      <c r="W53" s="141"/>
      <c r="X53" s="141"/>
      <c r="Y53" s="142"/>
      <c r="Z53" s="143">
        <f t="shared" si="11"/>
        <v>0</v>
      </c>
      <c r="AA53" s="144"/>
      <c r="AB53" s="145">
        <f t="shared" si="23"/>
        <v>0</v>
      </c>
      <c r="AC53" s="146">
        <f t="shared" si="7"/>
        <v>0</v>
      </c>
      <c r="AD53" s="58"/>
      <c r="AE53" s="54"/>
      <c r="AF53" s="153">
        <f t="shared" si="8"/>
        <v>0</v>
      </c>
      <c r="AG53" s="153">
        <f t="shared" si="13"/>
        <v>0</v>
      </c>
      <c r="AH53" s="153">
        <f t="shared" si="14"/>
        <v>0</v>
      </c>
      <c r="AI53" s="153">
        <f t="shared" si="15"/>
        <v>0</v>
      </c>
      <c r="AJ53" s="153">
        <f t="shared" si="16"/>
        <v>0</v>
      </c>
      <c r="AK53" s="153">
        <f t="shared" si="17"/>
        <v>0</v>
      </c>
      <c r="AL53" s="153">
        <f t="shared" si="18"/>
        <v>0</v>
      </c>
      <c r="AM53" s="153">
        <f t="shared" si="21"/>
        <v>0</v>
      </c>
      <c r="AN53" s="153">
        <f t="shared" si="21"/>
        <v>0</v>
      </c>
      <c r="AO53" s="153">
        <f t="shared" si="21"/>
        <v>0</v>
      </c>
      <c r="AP53" s="153">
        <f t="shared" si="21"/>
        <v>0</v>
      </c>
      <c r="AQ53" s="153">
        <f t="shared" si="21"/>
        <v>0</v>
      </c>
      <c r="AR53" s="153">
        <f t="shared" si="21"/>
        <v>0</v>
      </c>
      <c r="AS53" s="153">
        <f t="shared" si="21"/>
        <v>0</v>
      </c>
      <c r="AT53" s="153">
        <f t="shared" si="21"/>
        <v>0</v>
      </c>
      <c r="AU53" s="153">
        <f t="shared" si="10"/>
        <v>0</v>
      </c>
      <c r="AV53" s="153">
        <f t="shared" si="19"/>
        <v>0</v>
      </c>
      <c r="AW53" s="148">
        <f t="shared" si="12"/>
        <v>0</v>
      </c>
    </row>
    <row r="54" spans="1:49" ht="12.75">
      <c r="A54" s="58"/>
      <c r="B54" s="154">
        <v>32</v>
      </c>
      <c r="C54" s="155" t="str">
        <f>'F42-Price RMI'!C34</f>
        <v>PRIMARYPACK11</v>
      </c>
      <c r="D54" s="138" t="str">
        <f>VLOOKUP($C54,'F42-Price RMI'!$C$3:$F$88,3,FALSE)</f>
        <v>piece</v>
      </c>
      <c r="E54" s="259">
        <f>VLOOKUP(C54,'F42-Price RMI'!$C$2:$F$88,4,FALSE)</f>
        <v>0</v>
      </c>
      <c r="F54" s="139"/>
      <c r="G54" s="139"/>
      <c r="H54" s="156"/>
      <c r="I54" s="388"/>
      <c r="J54" s="388"/>
      <c r="K54" s="389"/>
      <c r="L54" s="389"/>
      <c r="M54" s="389"/>
      <c r="N54" s="389"/>
      <c r="O54" s="389"/>
      <c r="P54" s="150"/>
      <c r="Q54" s="150"/>
      <c r="R54" s="150"/>
      <c r="S54" s="142"/>
      <c r="T54" s="142"/>
      <c r="U54" s="142"/>
      <c r="V54" s="142"/>
      <c r="W54" s="142"/>
      <c r="X54" s="142"/>
      <c r="Y54" s="142"/>
      <c r="Z54" s="143">
        <f t="shared" si="11"/>
        <v>0</v>
      </c>
      <c r="AA54" s="157"/>
      <c r="AB54" s="145">
        <f t="shared" si="23"/>
        <v>0</v>
      </c>
      <c r="AC54" s="146">
        <f t="shared" si="7"/>
        <v>0</v>
      </c>
      <c r="AD54" s="58"/>
      <c r="AE54" s="54"/>
      <c r="AF54" s="158">
        <f t="shared" si="8"/>
        <v>0</v>
      </c>
      <c r="AG54" s="158">
        <f t="shared" si="13"/>
        <v>0</v>
      </c>
      <c r="AH54" s="158">
        <f t="shared" si="14"/>
        <v>0</v>
      </c>
      <c r="AI54" s="158">
        <f t="shared" si="15"/>
        <v>0</v>
      </c>
      <c r="AJ54" s="158">
        <f t="shared" si="16"/>
        <v>0</v>
      </c>
      <c r="AK54" s="158">
        <f t="shared" si="17"/>
        <v>0</v>
      </c>
      <c r="AL54" s="158">
        <f t="shared" si="18"/>
        <v>0</v>
      </c>
      <c r="AM54" s="158">
        <f t="shared" si="21"/>
        <v>0</v>
      </c>
      <c r="AN54" s="158">
        <f t="shared" si="21"/>
        <v>0</v>
      </c>
      <c r="AO54" s="158">
        <f t="shared" si="21"/>
        <v>0</v>
      </c>
      <c r="AP54" s="158">
        <f t="shared" si="21"/>
        <v>0</v>
      </c>
      <c r="AQ54" s="158">
        <f t="shared" si="21"/>
        <v>0</v>
      </c>
      <c r="AR54" s="158">
        <f t="shared" si="21"/>
        <v>0</v>
      </c>
      <c r="AS54" s="158">
        <f t="shared" si="21"/>
        <v>0</v>
      </c>
      <c r="AT54" s="158">
        <f t="shared" si="21"/>
        <v>0</v>
      </c>
      <c r="AU54" s="158">
        <f t="shared" si="10"/>
        <v>0</v>
      </c>
      <c r="AV54" s="158">
        <f t="shared" si="19"/>
        <v>0</v>
      </c>
      <c r="AW54" s="148">
        <f t="shared" si="12"/>
        <v>0</v>
      </c>
    </row>
    <row r="55" spans="1:49" ht="12.75">
      <c r="A55" s="58"/>
      <c r="B55" s="154">
        <v>33</v>
      </c>
      <c r="C55" s="155" t="str">
        <f>'F42-Price RMI'!C35</f>
        <v>PRIMARYPACK12</v>
      </c>
      <c r="D55" s="138" t="str">
        <f>VLOOKUP($C55,'F42-Price RMI'!$C$3:$F$88,3,FALSE)</f>
        <v>piece</v>
      </c>
      <c r="E55" s="259">
        <f>VLOOKUP(C55,'F42-Price RMI'!$C$2:$F$88,4,FALSE)</f>
        <v>0</v>
      </c>
      <c r="F55" s="139"/>
      <c r="G55" s="139"/>
      <c r="H55" s="156"/>
      <c r="I55" s="388"/>
      <c r="J55" s="388"/>
      <c r="K55" s="389"/>
      <c r="L55" s="389"/>
      <c r="M55" s="389"/>
      <c r="N55" s="389"/>
      <c r="O55" s="389"/>
      <c r="P55" s="150"/>
      <c r="Q55" s="150"/>
      <c r="R55" s="150"/>
      <c r="S55" s="142"/>
      <c r="T55" s="142"/>
      <c r="U55" s="142"/>
      <c r="V55" s="142"/>
      <c r="W55" s="142"/>
      <c r="X55" s="142"/>
      <c r="Y55" s="142"/>
      <c r="Z55" s="143">
        <f t="shared" si="11"/>
        <v>0</v>
      </c>
      <c r="AA55" s="157"/>
      <c r="AB55" s="145">
        <f t="shared" si="23"/>
        <v>0</v>
      </c>
      <c r="AC55" s="146">
        <f t="shared" si="7"/>
        <v>0</v>
      </c>
      <c r="AD55" s="58"/>
      <c r="AE55" s="54"/>
      <c r="AF55" s="158">
        <f t="shared" si="8"/>
        <v>0</v>
      </c>
      <c r="AG55" s="158">
        <f t="shared" si="13"/>
        <v>0</v>
      </c>
      <c r="AH55" s="158">
        <f t="shared" si="14"/>
        <v>0</v>
      </c>
      <c r="AI55" s="158">
        <f t="shared" si="15"/>
        <v>0</v>
      </c>
      <c r="AJ55" s="158">
        <f t="shared" si="16"/>
        <v>0</v>
      </c>
      <c r="AK55" s="158">
        <f t="shared" si="17"/>
        <v>0</v>
      </c>
      <c r="AL55" s="158">
        <f t="shared" si="18"/>
        <v>0</v>
      </c>
      <c r="AM55" s="158">
        <f t="shared" si="21"/>
        <v>0</v>
      </c>
      <c r="AN55" s="158">
        <f t="shared" si="21"/>
        <v>0</v>
      </c>
      <c r="AO55" s="158">
        <f t="shared" si="21"/>
        <v>0</v>
      </c>
      <c r="AP55" s="158">
        <f t="shared" si="21"/>
        <v>0</v>
      </c>
      <c r="AQ55" s="158">
        <f t="shared" si="21"/>
        <v>0</v>
      </c>
      <c r="AR55" s="158">
        <f t="shared" si="21"/>
        <v>0</v>
      </c>
      <c r="AS55" s="158">
        <f t="shared" si="21"/>
        <v>0</v>
      </c>
      <c r="AT55" s="158">
        <f t="shared" si="21"/>
        <v>0</v>
      </c>
      <c r="AU55" s="158">
        <f t="shared" si="10"/>
        <v>0</v>
      </c>
      <c r="AV55" s="158">
        <f t="shared" si="19"/>
        <v>0</v>
      </c>
      <c r="AW55" s="148">
        <f t="shared" si="12"/>
        <v>0</v>
      </c>
    </row>
    <row r="56" spans="1:49" ht="12.75">
      <c r="A56" s="58"/>
      <c r="B56" s="154">
        <v>34</v>
      </c>
      <c r="C56" s="155" t="str">
        <f>'F42-Price RMI'!C36</f>
        <v>SECONDARY CARTON BOX</v>
      </c>
      <c r="D56" s="138" t="str">
        <f>VLOOKUP($C56,'F42-Price RMI'!$C$3:$F$88,3,FALSE)</f>
        <v>piece</v>
      </c>
      <c r="E56" s="259">
        <f>VLOOKUP(C56,'F42-Price RMI'!$C$2:$F$88,4,FALSE)</f>
        <v>2</v>
      </c>
      <c r="F56" s="139"/>
      <c r="G56" s="139">
        <v>102</v>
      </c>
      <c r="H56" s="156"/>
      <c r="I56" s="150"/>
      <c r="J56" s="150"/>
      <c r="K56" s="150"/>
      <c r="L56" s="141">
        <f>1000/24</f>
        <v>41.666666666666664</v>
      </c>
      <c r="M56" s="141"/>
      <c r="N56" s="141"/>
      <c r="O56" s="141">
        <f>1000/24</f>
        <v>41.666666666666664</v>
      </c>
      <c r="P56" s="150"/>
      <c r="Q56" s="142">
        <f>440/24</f>
        <v>18.333333333333332</v>
      </c>
      <c r="R56" s="142"/>
      <c r="S56" s="142"/>
      <c r="T56" s="142"/>
      <c r="U56" s="142"/>
      <c r="V56" s="142"/>
      <c r="W56" s="142"/>
      <c r="X56" s="142"/>
      <c r="Y56" s="142"/>
      <c r="Z56" s="143">
        <f t="shared" si="11"/>
        <v>101.66666666666666</v>
      </c>
      <c r="AA56" s="157"/>
      <c r="AB56" s="145">
        <f t="shared" si="23"/>
        <v>0</v>
      </c>
      <c r="AC56" s="146">
        <f aca="true" t="shared" si="24" ref="AC56:AC87">F56+G56-H56-Z56-AA56</f>
        <v>0.3333333333333428</v>
      </c>
      <c r="AD56" s="58"/>
      <c r="AE56" s="54"/>
      <c r="AF56" s="158">
        <f t="shared" si="8"/>
        <v>0</v>
      </c>
      <c r="AG56" s="158">
        <f t="shared" si="13"/>
        <v>0</v>
      </c>
      <c r="AH56" s="158">
        <f t="shared" si="14"/>
        <v>0</v>
      </c>
      <c r="AI56" s="158">
        <f t="shared" si="15"/>
        <v>83.33333333333333</v>
      </c>
      <c r="AJ56" s="158">
        <f t="shared" si="16"/>
        <v>0</v>
      </c>
      <c r="AK56" s="158">
        <f t="shared" si="17"/>
        <v>0</v>
      </c>
      <c r="AL56" s="158">
        <f t="shared" si="18"/>
        <v>83.33333333333333</v>
      </c>
      <c r="AM56" s="158">
        <f aca="true" t="shared" si="25" ref="AM56:AM107">$E56*P56</f>
        <v>0</v>
      </c>
      <c r="AN56" s="158">
        <f aca="true" t="shared" si="26" ref="AN56:AN107">$E56*Q56</f>
        <v>36.666666666666664</v>
      </c>
      <c r="AO56" s="158">
        <f aca="true" t="shared" si="27" ref="AO56:AO107">$E56*R56</f>
        <v>0</v>
      </c>
      <c r="AP56" s="158">
        <f aca="true" t="shared" si="28" ref="AP56:AP107">$E56*S56</f>
        <v>0</v>
      </c>
      <c r="AQ56" s="158">
        <f aca="true" t="shared" si="29" ref="AQ56:AQ107">$E56*T56</f>
        <v>0</v>
      </c>
      <c r="AR56" s="158">
        <f aca="true" t="shared" si="30" ref="AR56:AR107">$E56*U56</f>
        <v>0</v>
      </c>
      <c r="AS56" s="158">
        <f aca="true" t="shared" si="31" ref="AS56:AS107">$E56*V56</f>
        <v>0</v>
      </c>
      <c r="AT56" s="158">
        <f aca="true" t="shared" si="32" ref="AT56:AT107">$E56*W56</f>
        <v>0</v>
      </c>
      <c r="AU56" s="158">
        <f t="shared" si="10"/>
        <v>0</v>
      </c>
      <c r="AV56" s="158">
        <f t="shared" si="19"/>
        <v>0</v>
      </c>
      <c r="AW56" s="148">
        <f t="shared" si="12"/>
        <v>203.33333333333331</v>
      </c>
    </row>
    <row r="57" spans="1:49" ht="12.75" hidden="1">
      <c r="A57" s="58"/>
      <c r="B57" s="154">
        <v>35</v>
      </c>
      <c r="C57" s="155" t="str">
        <f>'F42-Price RMI'!C37</f>
        <v>SECONDARYPACK2</v>
      </c>
      <c r="D57" s="138" t="str">
        <f>VLOOKUP($C57,'F42-Price RMI'!$C$3:$F$88,3,FALSE)</f>
        <v>piece</v>
      </c>
      <c r="E57" s="259">
        <f>VLOOKUP(C57,'F42-Price RMI'!$C$2:$F$88,4,FALSE)</f>
        <v>0</v>
      </c>
      <c r="F57" s="139"/>
      <c r="G57" s="139"/>
      <c r="H57" s="156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>
        <f t="shared" si="11"/>
        <v>0</v>
      </c>
      <c r="AA57" s="157"/>
      <c r="AB57" s="145">
        <f t="shared" si="23"/>
        <v>0</v>
      </c>
      <c r="AC57" s="146">
        <f t="shared" si="24"/>
        <v>0</v>
      </c>
      <c r="AD57" s="58"/>
      <c r="AE57" s="54"/>
      <c r="AF57" s="158">
        <f t="shared" si="8"/>
        <v>0</v>
      </c>
      <c r="AG57" s="158">
        <f t="shared" si="13"/>
        <v>0</v>
      </c>
      <c r="AH57" s="158">
        <f t="shared" si="14"/>
        <v>0</v>
      </c>
      <c r="AI57" s="158">
        <f t="shared" si="15"/>
        <v>0</v>
      </c>
      <c r="AJ57" s="158">
        <f t="shared" si="16"/>
        <v>0</v>
      </c>
      <c r="AK57" s="158">
        <f t="shared" si="17"/>
        <v>0</v>
      </c>
      <c r="AL57" s="158">
        <f t="shared" si="18"/>
        <v>0</v>
      </c>
      <c r="AM57" s="158">
        <f t="shared" si="25"/>
        <v>0</v>
      </c>
      <c r="AN57" s="158">
        <f t="shared" si="26"/>
        <v>0</v>
      </c>
      <c r="AO57" s="158">
        <f t="shared" si="27"/>
        <v>0</v>
      </c>
      <c r="AP57" s="158">
        <f t="shared" si="28"/>
        <v>0</v>
      </c>
      <c r="AQ57" s="158">
        <f t="shared" si="29"/>
        <v>0</v>
      </c>
      <c r="AR57" s="158">
        <f t="shared" si="30"/>
        <v>0</v>
      </c>
      <c r="AS57" s="158">
        <f t="shared" si="31"/>
        <v>0</v>
      </c>
      <c r="AT57" s="158">
        <f t="shared" si="32"/>
        <v>0</v>
      </c>
      <c r="AU57" s="158">
        <f aca="true" t="shared" si="33" ref="AU57:AU88">$E57*X57</f>
        <v>0</v>
      </c>
      <c r="AV57" s="158">
        <f t="shared" si="19"/>
        <v>0</v>
      </c>
      <c r="AW57" s="148">
        <f t="shared" si="12"/>
        <v>0</v>
      </c>
    </row>
    <row r="58" spans="1:49" ht="12.75" hidden="1">
      <c r="A58" s="58"/>
      <c r="B58" s="154">
        <v>36</v>
      </c>
      <c r="C58" s="155" t="str">
        <f>'F42-Price RMI'!C38</f>
        <v>SECONDARYPACK3</v>
      </c>
      <c r="D58" s="138" t="str">
        <f>VLOOKUP($C58,'F42-Price RMI'!$C$3:$F$88,3,FALSE)</f>
        <v>piece</v>
      </c>
      <c r="E58" s="259">
        <f>VLOOKUP(C58,'F42-Price RMI'!$C$2:$F$88,4,FALSE)</f>
        <v>0</v>
      </c>
      <c r="F58" s="139"/>
      <c r="G58" s="139"/>
      <c r="H58" s="156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>
        <f t="shared" si="11"/>
        <v>0</v>
      </c>
      <c r="AA58" s="157"/>
      <c r="AB58" s="145">
        <f t="shared" si="23"/>
        <v>0</v>
      </c>
      <c r="AC58" s="146">
        <f t="shared" si="24"/>
        <v>0</v>
      </c>
      <c r="AD58" s="58"/>
      <c r="AE58" s="54"/>
      <c r="AF58" s="158">
        <f t="shared" si="8"/>
        <v>0</v>
      </c>
      <c r="AG58" s="158">
        <f t="shared" si="13"/>
        <v>0</v>
      </c>
      <c r="AH58" s="158">
        <f t="shared" si="14"/>
        <v>0</v>
      </c>
      <c r="AI58" s="158">
        <f t="shared" si="15"/>
        <v>0</v>
      </c>
      <c r="AJ58" s="158">
        <f t="shared" si="16"/>
        <v>0</v>
      </c>
      <c r="AK58" s="158">
        <f t="shared" si="17"/>
        <v>0</v>
      </c>
      <c r="AL58" s="158">
        <f t="shared" si="18"/>
        <v>0</v>
      </c>
      <c r="AM58" s="158">
        <f t="shared" si="25"/>
        <v>0</v>
      </c>
      <c r="AN58" s="158">
        <f t="shared" si="26"/>
        <v>0</v>
      </c>
      <c r="AO58" s="158">
        <f t="shared" si="27"/>
        <v>0</v>
      </c>
      <c r="AP58" s="158">
        <f t="shared" si="28"/>
        <v>0</v>
      </c>
      <c r="AQ58" s="158">
        <f t="shared" si="29"/>
        <v>0</v>
      </c>
      <c r="AR58" s="158">
        <f t="shared" si="30"/>
        <v>0</v>
      </c>
      <c r="AS58" s="158">
        <f t="shared" si="31"/>
        <v>0</v>
      </c>
      <c r="AT58" s="158">
        <f t="shared" si="32"/>
        <v>0</v>
      </c>
      <c r="AU58" s="158">
        <f t="shared" si="33"/>
        <v>0</v>
      </c>
      <c r="AV58" s="158">
        <f t="shared" si="19"/>
        <v>0</v>
      </c>
      <c r="AW58" s="148">
        <f t="shared" si="12"/>
        <v>0</v>
      </c>
    </row>
    <row r="59" spans="1:49" ht="12.75" hidden="1">
      <c r="A59" s="58"/>
      <c r="B59" s="154">
        <v>37</v>
      </c>
      <c r="C59" s="155" t="str">
        <f>'F42-Price RMI'!C39</f>
        <v>SECONDARYPACK4</v>
      </c>
      <c r="D59" s="138" t="str">
        <f>VLOOKUP($C59,'F42-Price RMI'!$C$3:$F$88,3,FALSE)</f>
        <v>piece</v>
      </c>
      <c r="E59" s="259">
        <f>VLOOKUP(C59,'F42-Price RMI'!$C$2:$F$88,4,FALSE)</f>
        <v>0</v>
      </c>
      <c r="F59" s="139"/>
      <c r="G59" s="139"/>
      <c r="H59" s="156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>
        <f t="shared" si="11"/>
        <v>0</v>
      </c>
      <c r="AA59" s="157"/>
      <c r="AB59" s="145">
        <f t="shared" si="23"/>
        <v>0</v>
      </c>
      <c r="AC59" s="146">
        <f t="shared" si="24"/>
        <v>0</v>
      </c>
      <c r="AD59" s="58"/>
      <c r="AE59" s="54"/>
      <c r="AF59" s="158">
        <f t="shared" si="8"/>
        <v>0</v>
      </c>
      <c r="AG59" s="158">
        <f t="shared" si="13"/>
        <v>0</v>
      </c>
      <c r="AH59" s="158">
        <f t="shared" si="14"/>
        <v>0</v>
      </c>
      <c r="AI59" s="158">
        <f t="shared" si="15"/>
        <v>0</v>
      </c>
      <c r="AJ59" s="158">
        <f t="shared" si="16"/>
        <v>0</v>
      </c>
      <c r="AK59" s="158">
        <f t="shared" si="17"/>
        <v>0</v>
      </c>
      <c r="AL59" s="158">
        <f t="shared" si="18"/>
        <v>0</v>
      </c>
      <c r="AM59" s="158">
        <f t="shared" si="25"/>
        <v>0</v>
      </c>
      <c r="AN59" s="158">
        <f t="shared" si="26"/>
        <v>0</v>
      </c>
      <c r="AO59" s="158">
        <f t="shared" si="27"/>
        <v>0</v>
      </c>
      <c r="AP59" s="158">
        <f t="shared" si="28"/>
        <v>0</v>
      </c>
      <c r="AQ59" s="158">
        <f t="shared" si="29"/>
        <v>0</v>
      </c>
      <c r="AR59" s="158">
        <f t="shared" si="30"/>
        <v>0</v>
      </c>
      <c r="AS59" s="158">
        <f t="shared" si="31"/>
        <v>0</v>
      </c>
      <c r="AT59" s="158">
        <f t="shared" si="32"/>
        <v>0</v>
      </c>
      <c r="AU59" s="158">
        <f t="shared" si="33"/>
        <v>0</v>
      </c>
      <c r="AV59" s="158">
        <f t="shared" si="19"/>
        <v>0</v>
      </c>
      <c r="AW59" s="148">
        <f t="shared" si="12"/>
        <v>0</v>
      </c>
    </row>
    <row r="60" spans="1:49" ht="12.75" hidden="1">
      <c r="A60" s="58"/>
      <c r="B60" s="154">
        <v>38</v>
      </c>
      <c r="C60" s="155" t="str">
        <f>'F42-Price RMI'!C40</f>
        <v>SECONDARYPACK5</v>
      </c>
      <c r="D60" s="138" t="str">
        <f>VLOOKUP($C60,'F42-Price RMI'!$C$3:$F$88,3,FALSE)</f>
        <v>piece</v>
      </c>
      <c r="E60" s="259">
        <f>VLOOKUP(C60,'F42-Price RMI'!$C$2:$F$88,4,FALSE)</f>
        <v>0</v>
      </c>
      <c r="F60" s="139"/>
      <c r="G60" s="139"/>
      <c r="H60" s="156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>
        <f t="shared" si="11"/>
        <v>0</v>
      </c>
      <c r="AA60" s="157"/>
      <c r="AB60" s="145">
        <f t="shared" si="23"/>
        <v>0</v>
      </c>
      <c r="AC60" s="146">
        <f t="shared" si="24"/>
        <v>0</v>
      </c>
      <c r="AD60" s="58"/>
      <c r="AE60" s="54"/>
      <c r="AF60" s="158">
        <f t="shared" si="8"/>
        <v>0</v>
      </c>
      <c r="AG60" s="158">
        <f t="shared" si="13"/>
        <v>0</v>
      </c>
      <c r="AH60" s="158">
        <f t="shared" si="14"/>
        <v>0</v>
      </c>
      <c r="AI60" s="158">
        <f t="shared" si="15"/>
        <v>0</v>
      </c>
      <c r="AJ60" s="158">
        <f t="shared" si="16"/>
        <v>0</v>
      </c>
      <c r="AK60" s="158">
        <f t="shared" si="17"/>
        <v>0</v>
      </c>
      <c r="AL60" s="158">
        <f t="shared" si="18"/>
        <v>0</v>
      </c>
      <c r="AM60" s="158">
        <f t="shared" si="25"/>
        <v>0</v>
      </c>
      <c r="AN60" s="158">
        <f t="shared" si="26"/>
        <v>0</v>
      </c>
      <c r="AO60" s="158">
        <f t="shared" si="27"/>
        <v>0</v>
      </c>
      <c r="AP60" s="158">
        <f t="shared" si="28"/>
        <v>0</v>
      </c>
      <c r="AQ60" s="158">
        <f t="shared" si="29"/>
        <v>0</v>
      </c>
      <c r="AR60" s="158">
        <f t="shared" si="30"/>
        <v>0</v>
      </c>
      <c r="AS60" s="158">
        <f t="shared" si="31"/>
        <v>0</v>
      </c>
      <c r="AT60" s="158">
        <f t="shared" si="32"/>
        <v>0</v>
      </c>
      <c r="AU60" s="158">
        <f t="shared" si="33"/>
        <v>0</v>
      </c>
      <c r="AV60" s="158">
        <f t="shared" si="19"/>
        <v>0</v>
      </c>
      <c r="AW60" s="148">
        <f t="shared" si="12"/>
        <v>0</v>
      </c>
    </row>
    <row r="61" spans="1:49" ht="12.75" hidden="1">
      <c r="A61" s="58"/>
      <c r="B61" s="154">
        <v>39</v>
      </c>
      <c r="C61" s="155" t="str">
        <f>'F42-Price RMI'!C41</f>
        <v>SECONDARYPACK6</v>
      </c>
      <c r="D61" s="138" t="str">
        <f>VLOOKUP($C61,'F42-Price RMI'!$C$3:$F$88,3,FALSE)</f>
        <v>piece</v>
      </c>
      <c r="E61" s="259">
        <f>VLOOKUP(C61,'F42-Price RMI'!$C$2:$F$88,4,FALSE)</f>
        <v>0</v>
      </c>
      <c r="F61" s="139"/>
      <c r="G61" s="139"/>
      <c r="H61" s="156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>
        <f t="shared" si="11"/>
        <v>0</v>
      </c>
      <c r="AA61" s="157"/>
      <c r="AB61" s="145">
        <f t="shared" si="23"/>
        <v>0</v>
      </c>
      <c r="AC61" s="146">
        <f t="shared" si="24"/>
        <v>0</v>
      </c>
      <c r="AD61" s="58"/>
      <c r="AE61" s="54"/>
      <c r="AF61" s="158">
        <f t="shared" si="8"/>
        <v>0</v>
      </c>
      <c r="AG61" s="158">
        <f t="shared" si="13"/>
        <v>0</v>
      </c>
      <c r="AH61" s="158">
        <f t="shared" si="14"/>
        <v>0</v>
      </c>
      <c r="AI61" s="158">
        <f t="shared" si="15"/>
        <v>0</v>
      </c>
      <c r="AJ61" s="158">
        <f t="shared" si="16"/>
        <v>0</v>
      </c>
      <c r="AK61" s="158">
        <f t="shared" si="17"/>
        <v>0</v>
      </c>
      <c r="AL61" s="158">
        <f t="shared" si="18"/>
        <v>0</v>
      </c>
      <c r="AM61" s="158">
        <f t="shared" si="25"/>
        <v>0</v>
      </c>
      <c r="AN61" s="158">
        <f t="shared" si="26"/>
        <v>0</v>
      </c>
      <c r="AO61" s="158">
        <f t="shared" si="27"/>
        <v>0</v>
      </c>
      <c r="AP61" s="158">
        <f t="shared" si="28"/>
        <v>0</v>
      </c>
      <c r="AQ61" s="158">
        <f t="shared" si="29"/>
        <v>0</v>
      </c>
      <c r="AR61" s="158">
        <f t="shared" si="30"/>
        <v>0</v>
      </c>
      <c r="AS61" s="158">
        <f t="shared" si="31"/>
        <v>0</v>
      </c>
      <c r="AT61" s="158">
        <f t="shared" si="32"/>
        <v>0</v>
      </c>
      <c r="AU61" s="158">
        <f t="shared" si="33"/>
        <v>0</v>
      </c>
      <c r="AV61" s="158">
        <f t="shared" si="19"/>
        <v>0</v>
      </c>
      <c r="AW61" s="148">
        <f t="shared" si="12"/>
        <v>0</v>
      </c>
    </row>
    <row r="62" spans="1:49" ht="12.75" hidden="1">
      <c r="A62" s="58"/>
      <c r="B62" s="154">
        <v>40</v>
      </c>
      <c r="C62" s="155" t="str">
        <f>'F42-Price RMI'!C42</f>
        <v>SECONDARYPACK7</v>
      </c>
      <c r="D62" s="138" t="str">
        <f>VLOOKUP($C62,'F42-Price RMI'!$C$3:$F$88,3,FALSE)</f>
        <v>piece</v>
      </c>
      <c r="E62" s="259">
        <f>VLOOKUP(C62,'F42-Price RMI'!$C$2:$F$88,4,FALSE)</f>
        <v>0</v>
      </c>
      <c r="F62" s="139"/>
      <c r="G62" s="139"/>
      <c r="H62" s="156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>
        <f t="shared" si="11"/>
        <v>0</v>
      </c>
      <c r="AA62" s="157"/>
      <c r="AB62" s="145">
        <f t="shared" si="23"/>
        <v>0</v>
      </c>
      <c r="AC62" s="146">
        <f t="shared" si="24"/>
        <v>0</v>
      </c>
      <c r="AD62" s="58"/>
      <c r="AE62" s="54"/>
      <c r="AF62" s="158">
        <f t="shared" si="8"/>
        <v>0</v>
      </c>
      <c r="AG62" s="158">
        <f t="shared" si="13"/>
        <v>0</v>
      </c>
      <c r="AH62" s="158">
        <f t="shared" si="14"/>
        <v>0</v>
      </c>
      <c r="AI62" s="158">
        <f t="shared" si="15"/>
        <v>0</v>
      </c>
      <c r="AJ62" s="158">
        <f t="shared" si="16"/>
        <v>0</v>
      </c>
      <c r="AK62" s="158">
        <f t="shared" si="17"/>
        <v>0</v>
      </c>
      <c r="AL62" s="158">
        <f t="shared" si="18"/>
        <v>0</v>
      </c>
      <c r="AM62" s="158">
        <f t="shared" si="25"/>
        <v>0</v>
      </c>
      <c r="AN62" s="158">
        <f t="shared" si="26"/>
        <v>0</v>
      </c>
      <c r="AO62" s="158">
        <f t="shared" si="27"/>
        <v>0</v>
      </c>
      <c r="AP62" s="158">
        <f t="shared" si="28"/>
        <v>0</v>
      </c>
      <c r="AQ62" s="158">
        <f t="shared" si="29"/>
        <v>0</v>
      </c>
      <c r="AR62" s="158">
        <f t="shared" si="30"/>
        <v>0</v>
      </c>
      <c r="AS62" s="158">
        <f t="shared" si="31"/>
        <v>0</v>
      </c>
      <c r="AT62" s="158">
        <f t="shared" si="32"/>
        <v>0</v>
      </c>
      <c r="AU62" s="158">
        <f t="shared" si="33"/>
        <v>0</v>
      </c>
      <c r="AV62" s="158">
        <f t="shared" si="19"/>
        <v>0</v>
      </c>
      <c r="AW62" s="148">
        <f t="shared" si="12"/>
        <v>0</v>
      </c>
    </row>
    <row r="63" spans="1:49" ht="12.75" hidden="1">
      <c r="A63" s="58"/>
      <c r="B63" s="154">
        <v>41</v>
      </c>
      <c r="C63" s="155" t="str">
        <f>'F42-Price RMI'!C43</f>
        <v>SECONDARYPACK8</v>
      </c>
      <c r="D63" s="138" t="str">
        <f>VLOOKUP($C63,'F42-Price RMI'!$C$3:$F$88,3,FALSE)</f>
        <v>piece</v>
      </c>
      <c r="E63" s="259">
        <f>VLOOKUP(C63,'F42-Price RMI'!$C$2:$F$88,4,FALSE)</f>
        <v>0</v>
      </c>
      <c r="F63" s="139"/>
      <c r="G63" s="139"/>
      <c r="H63" s="156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>
        <f t="shared" si="11"/>
        <v>0</v>
      </c>
      <c r="AA63" s="157"/>
      <c r="AB63" s="145">
        <f t="shared" si="23"/>
        <v>0</v>
      </c>
      <c r="AC63" s="146">
        <f t="shared" si="24"/>
        <v>0</v>
      </c>
      <c r="AD63" s="58"/>
      <c r="AE63" s="54"/>
      <c r="AF63" s="158">
        <f t="shared" si="8"/>
        <v>0</v>
      </c>
      <c r="AG63" s="158">
        <f t="shared" si="13"/>
        <v>0</v>
      </c>
      <c r="AH63" s="158">
        <f t="shared" si="14"/>
        <v>0</v>
      </c>
      <c r="AI63" s="158">
        <f t="shared" si="15"/>
        <v>0</v>
      </c>
      <c r="AJ63" s="158">
        <f t="shared" si="16"/>
        <v>0</v>
      </c>
      <c r="AK63" s="158">
        <f t="shared" si="17"/>
        <v>0</v>
      </c>
      <c r="AL63" s="158">
        <f t="shared" si="18"/>
        <v>0</v>
      </c>
      <c r="AM63" s="158">
        <f t="shared" si="25"/>
        <v>0</v>
      </c>
      <c r="AN63" s="158">
        <f t="shared" si="26"/>
        <v>0</v>
      </c>
      <c r="AO63" s="158">
        <f t="shared" si="27"/>
        <v>0</v>
      </c>
      <c r="AP63" s="158">
        <f t="shared" si="28"/>
        <v>0</v>
      </c>
      <c r="AQ63" s="158">
        <f t="shared" si="29"/>
        <v>0</v>
      </c>
      <c r="AR63" s="158">
        <f t="shared" si="30"/>
        <v>0</v>
      </c>
      <c r="AS63" s="158">
        <f t="shared" si="31"/>
        <v>0</v>
      </c>
      <c r="AT63" s="158">
        <f t="shared" si="32"/>
        <v>0</v>
      </c>
      <c r="AU63" s="158">
        <f t="shared" si="33"/>
        <v>0</v>
      </c>
      <c r="AV63" s="158">
        <f t="shared" si="19"/>
        <v>0</v>
      </c>
      <c r="AW63" s="148">
        <f t="shared" si="12"/>
        <v>0</v>
      </c>
    </row>
    <row r="64" spans="1:49" ht="12.75" hidden="1">
      <c r="A64" s="58"/>
      <c r="B64" s="154">
        <v>42</v>
      </c>
      <c r="C64" s="155" t="str">
        <f>'F42-Price RMI'!C44</f>
        <v>SECONDARYPACK9</v>
      </c>
      <c r="D64" s="138" t="str">
        <f>VLOOKUP($C64,'F42-Price RMI'!$C$3:$F$88,3,FALSE)</f>
        <v>piece</v>
      </c>
      <c r="E64" s="259">
        <f>VLOOKUP(C64,'F42-Price RMI'!$C$2:$F$88,4,FALSE)</f>
        <v>0</v>
      </c>
      <c r="F64" s="139"/>
      <c r="G64" s="139"/>
      <c r="H64" s="156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>
        <f t="shared" si="11"/>
        <v>0</v>
      </c>
      <c r="AA64" s="157"/>
      <c r="AB64" s="145">
        <f t="shared" si="23"/>
        <v>0</v>
      </c>
      <c r="AC64" s="146">
        <f t="shared" si="24"/>
        <v>0</v>
      </c>
      <c r="AD64" s="58"/>
      <c r="AE64" s="54"/>
      <c r="AF64" s="158">
        <f t="shared" si="8"/>
        <v>0</v>
      </c>
      <c r="AG64" s="158">
        <f t="shared" si="13"/>
        <v>0</v>
      </c>
      <c r="AH64" s="158">
        <f t="shared" si="14"/>
        <v>0</v>
      </c>
      <c r="AI64" s="158">
        <f t="shared" si="15"/>
        <v>0</v>
      </c>
      <c r="AJ64" s="158">
        <f t="shared" si="16"/>
        <v>0</v>
      </c>
      <c r="AK64" s="158">
        <f t="shared" si="17"/>
        <v>0</v>
      </c>
      <c r="AL64" s="158">
        <f t="shared" si="18"/>
        <v>0</v>
      </c>
      <c r="AM64" s="158">
        <f t="shared" si="25"/>
        <v>0</v>
      </c>
      <c r="AN64" s="158">
        <f t="shared" si="26"/>
        <v>0</v>
      </c>
      <c r="AO64" s="158">
        <f t="shared" si="27"/>
        <v>0</v>
      </c>
      <c r="AP64" s="158">
        <f t="shared" si="28"/>
        <v>0</v>
      </c>
      <c r="AQ64" s="158">
        <f t="shared" si="29"/>
        <v>0</v>
      </c>
      <c r="AR64" s="158">
        <f t="shared" si="30"/>
        <v>0</v>
      </c>
      <c r="AS64" s="158">
        <f t="shared" si="31"/>
        <v>0</v>
      </c>
      <c r="AT64" s="158">
        <f t="shared" si="32"/>
        <v>0</v>
      </c>
      <c r="AU64" s="158">
        <f t="shared" si="33"/>
        <v>0</v>
      </c>
      <c r="AV64" s="158">
        <f t="shared" si="19"/>
        <v>0</v>
      </c>
      <c r="AW64" s="148">
        <f t="shared" si="12"/>
        <v>0</v>
      </c>
    </row>
    <row r="65" spans="1:49" ht="12.75" hidden="1">
      <c r="A65" s="58"/>
      <c r="B65" s="154">
        <v>43</v>
      </c>
      <c r="C65" s="155" t="str">
        <f>'F42-Price RMI'!C45</f>
        <v>SECONDARYPACK10</v>
      </c>
      <c r="D65" s="138" t="str">
        <f>VLOOKUP($C65,'F42-Price RMI'!$C$3:$F$88,3,FALSE)</f>
        <v>piece</v>
      </c>
      <c r="E65" s="259">
        <f>VLOOKUP(C65,'F42-Price RMI'!$C$2:$F$88,4,FALSE)</f>
        <v>0</v>
      </c>
      <c r="F65" s="139"/>
      <c r="G65" s="139"/>
      <c r="H65" s="156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>
        <f t="shared" si="11"/>
        <v>0</v>
      </c>
      <c r="AA65" s="157"/>
      <c r="AB65" s="145">
        <f t="shared" si="23"/>
        <v>0</v>
      </c>
      <c r="AC65" s="146">
        <f t="shared" si="24"/>
        <v>0</v>
      </c>
      <c r="AD65" s="58"/>
      <c r="AE65" s="54"/>
      <c r="AF65" s="158">
        <f t="shared" si="8"/>
        <v>0</v>
      </c>
      <c r="AG65" s="158">
        <f t="shared" si="13"/>
        <v>0</v>
      </c>
      <c r="AH65" s="158">
        <f t="shared" si="14"/>
        <v>0</v>
      </c>
      <c r="AI65" s="158">
        <f t="shared" si="15"/>
        <v>0</v>
      </c>
      <c r="AJ65" s="158">
        <f t="shared" si="16"/>
        <v>0</v>
      </c>
      <c r="AK65" s="158">
        <f t="shared" si="17"/>
        <v>0</v>
      </c>
      <c r="AL65" s="158">
        <f t="shared" si="18"/>
        <v>0</v>
      </c>
      <c r="AM65" s="158">
        <f t="shared" si="25"/>
        <v>0</v>
      </c>
      <c r="AN65" s="158">
        <f t="shared" si="26"/>
        <v>0</v>
      </c>
      <c r="AO65" s="158">
        <f t="shared" si="27"/>
        <v>0</v>
      </c>
      <c r="AP65" s="158">
        <f t="shared" si="28"/>
        <v>0</v>
      </c>
      <c r="AQ65" s="158">
        <f t="shared" si="29"/>
        <v>0</v>
      </c>
      <c r="AR65" s="158">
        <f t="shared" si="30"/>
        <v>0</v>
      </c>
      <c r="AS65" s="158">
        <f t="shared" si="31"/>
        <v>0</v>
      </c>
      <c r="AT65" s="158">
        <f t="shared" si="32"/>
        <v>0</v>
      </c>
      <c r="AU65" s="158">
        <f t="shared" si="33"/>
        <v>0</v>
      </c>
      <c r="AV65" s="158">
        <f t="shared" si="19"/>
        <v>0</v>
      </c>
      <c r="AW65" s="148">
        <f t="shared" si="12"/>
        <v>0</v>
      </c>
    </row>
    <row r="66" spans="1:49" ht="12.75" hidden="1">
      <c r="A66" s="58"/>
      <c r="B66" s="154">
        <v>44</v>
      </c>
      <c r="C66" s="155" t="str">
        <f>'F42-Price RMI'!C46</f>
        <v>SECONDARYPACK11</v>
      </c>
      <c r="D66" s="138" t="str">
        <f>VLOOKUP($C66,'F42-Price RMI'!$C$3:$F$88,3,FALSE)</f>
        <v>piece</v>
      </c>
      <c r="E66" s="259">
        <f>VLOOKUP(C66,'F42-Price RMI'!$C$2:$F$88,4,FALSE)</f>
        <v>0</v>
      </c>
      <c r="F66" s="139"/>
      <c r="G66" s="139"/>
      <c r="H66" s="156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>
        <f t="shared" si="11"/>
        <v>0</v>
      </c>
      <c r="AA66" s="157"/>
      <c r="AB66" s="145">
        <f t="shared" si="23"/>
        <v>0</v>
      </c>
      <c r="AC66" s="146">
        <f t="shared" si="24"/>
        <v>0</v>
      </c>
      <c r="AD66" s="58"/>
      <c r="AE66" s="54"/>
      <c r="AF66" s="158">
        <f t="shared" si="8"/>
        <v>0</v>
      </c>
      <c r="AG66" s="158">
        <f t="shared" si="13"/>
        <v>0</v>
      </c>
      <c r="AH66" s="158">
        <f t="shared" si="14"/>
        <v>0</v>
      </c>
      <c r="AI66" s="158">
        <f t="shared" si="15"/>
        <v>0</v>
      </c>
      <c r="AJ66" s="158">
        <f t="shared" si="16"/>
        <v>0</v>
      </c>
      <c r="AK66" s="158">
        <f t="shared" si="17"/>
        <v>0</v>
      </c>
      <c r="AL66" s="158">
        <f t="shared" si="18"/>
        <v>0</v>
      </c>
      <c r="AM66" s="158">
        <f t="shared" si="25"/>
        <v>0</v>
      </c>
      <c r="AN66" s="158">
        <f t="shared" si="26"/>
        <v>0</v>
      </c>
      <c r="AO66" s="158">
        <f t="shared" si="27"/>
        <v>0</v>
      </c>
      <c r="AP66" s="158">
        <f t="shared" si="28"/>
        <v>0</v>
      </c>
      <c r="AQ66" s="158">
        <f t="shared" si="29"/>
        <v>0</v>
      </c>
      <c r="AR66" s="158">
        <f t="shared" si="30"/>
        <v>0</v>
      </c>
      <c r="AS66" s="158">
        <f t="shared" si="31"/>
        <v>0</v>
      </c>
      <c r="AT66" s="158">
        <f t="shared" si="32"/>
        <v>0</v>
      </c>
      <c r="AU66" s="158">
        <f t="shared" si="33"/>
        <v>0</v>
      </c>
      <c r="AV66" s="158">
        <f t="shared" si="19"/>
        <v>0</v>
      </c>
      <c r="AW66" s="148">
        <f t="shared" si="12"/>
        <v>0</v>
      </c>
    </row>
    <row r="67" spans="1:49" ht="12.75" hidden="1">
      <c r="A67" s="58"/>
      <c r="B67" s="154">
        <v>45</v>
      </c>
      <c r="C67" s="155" t="str">
        <f>'F42-Price RMI'!C47</f>
        <v>SECONDARYPACK12</v>
      </c>
      <c r="D67" s="138" t="str">
        <f>VLOOKUP($C67,'F42-Price RMI'!$C$3:$F$88,3,FALSE)</f>
        <v>piece</v>
      </c>
      <c r="E67" s="259">
        <f>VLOOKUP(C67,'F42-Price RMI'!$C$2:$F$88,4,FALSE)</f>
        <v>0</v>
      </c>
      <c r="F67" s="139"/>
      <c r="G67" s="139"/>
      <c r="H67" s="156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>
        <f t="shared" si="11"/>
        <v>0</v>
      </c>
      <c r="AA67" s="157"/>
      <c r="AB67" s="145">
        <f t="shared" si="23"/>
        <v>0</v>
      </c>
      <c r="AC67" s="146">
        <f t="shared" si="24"/>
        <v>0</v>
      </c>
      <c r="AD67" s="58"/>
      <c r="AE67" s="54"/>
      <c r="AF67" s="158">
        <f t="shared" si="8"/>
        <v>0</v>
      </c>
      <c r="AG67" s="158">
        <f t="shared" si="13"/>
        <v>0</v>
      </c>
      <c r="AH67" s="158">
        <f t="shared" si="14"/>
        <v>0</v>
      </c>
      <c r="AI67" s="158">
        <f t="shared" si="15"/>
        <v>0</v>
      </c>
      <c r="AJ67" s="158">
        <f t="shared" si="16"/>
        <v>0</v>
      </c>
      <c r="AK67" s="158">
        <f t="shared" si="17"/>
        <v>0</v>
      </c>
      <c r="AL67" s="158">
        <f t="shared" si="18"/>
        <v>0</v>
      </c>
      <c r="AM67" s="158">
        <f t="shared" si="25"/>
        <v>0</v>
      </c>
      <c r="AN67" s="158">
        <f t="shared" si="26"/>
        <v>0</v>
      </c>
      <c r="AO67" s="158">
        <f t="shared" si="27"/>
        <v>0</v>
      </c>
      <c r="AP67" s="158">
        <f t="shared" si="28"/>
        <v>0</v>
      </c>
      <c r="AQ67" s="158">
        <f t="shared" si="29"/>
        <v>0</v>
      </c>
      <c r="AR67" s="158">
        <f t="shared" si="30"/>
        <v>0</v>
      </c>
      <c r="AS67" s="158">
        <f t="shared" si="31"/>
        <v>0</v>
      </c>
      <c r="AT67" s="158">
        <f t="shared" si="32"/>
        <v>0</v>
      </c>
      <c r="AU67" s="158">
        <f t="shared" si="33"/>
        <v>0</v>
      </c>
      <c r="AV67" s="158">
        <f t="shared" si="19"/>
        <v>0</v>
      </c>
      <c r="AW67" s="148">
        <f t="shared" si="12"/>
        <v>0</v>
      </c>
    </row>
    <row r="68" spans="1:49" ht="12.75" hidden="1">
      <c r="A68" s="58"/>
      <c r="B68" s="154">
        <v>46</v>
      </c>
      <c r="C68" s="155" t="str">
        <f>'F42-Price RMI'!C48</f>
        <v>SECONDARYPACK13</v>
      </c>
      <c r="D68" s="138" t="str">
        <f>VLOOKUP($C68,'F42-Price RMI'!$C$3:$F$88,3,FALSE)</f>
        <v>piece</v>
      </c>
      <c r="E68" s="259">
        <f>VLOOKUP(C68,'F42-Price RMI'!$C$2:$F$88,4,FALSE)</f>
        <v>0</v>
      </c>
      <c r="F68" s="139"/>
      <c r="G68" s="139"/>
      <c r="H68" s="156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>
        <f t="shared" si="11"/>
        <v>0</v>
      </c>
      <c r="AA68" s="157"/>
      <c r="AB68" s="145">
        <f t="shared" si="23"/>
        <v>0</v>
      </c>
      <c r="AC68" s="146">
        <f t="shared" si="24"/>
        <v>0</v>
      </c>
      <c r="AD68" s="58"/>
      <c r="AE68" s="54"/>
      <c r="AF68" s="158">
        <f t="shared" si="8"/>
        <v>0</v>
      </c>
      <c r="AG68" s="158">
        <f t="shared" si="13"/>
        <v>0</v>
      </c>
      <c r="AH68" s="158">
        <f t="shared" si="14"/>
        <v>0</v>
      </c>
      <c r="AI68" s="158">
        <f t="shared" si="15"/>
        <v>0</v>
      </c>
      <c r="AJ68" s="158">
        <f t="shared" si="16"/>
        <v>0</v>
      </c>
      <c r="AK68" s="158">
        <f t="shared" si="17"/>
        <v>0</v>
      </c>
      <c r="AL68" s="158">
        <f t="shared" si="18"/>
        <v>0</v>
      </c>
      <c r="AM68" s="158">
        <f t="shared" si="25"/>
        <v>0</v>
      </c>
      <c r="AN68" s="158">
        <f t="shared" si="26"/>
        <v>0</v>
      </c>
      <c r="AO68" s="158">
        <f t="shared" si="27"/>
        <v>0</v>
      </c>
      <c r="AP68" s="158">
        <f t="shared" si="28"/>
        <v>0</v>
      </c>
      <c r="AQ68" s="158">
        <f t="shared" si="29"/>
        <v>0</v>
      </c>
      <c r="AR68" s="158">
        <f t="shared" si="30"/>
        <v>0</v>
      </c>
      <c r="AS68" s="158">
        <f t="shared" si="31"/>
        <v>0</v>
      </c>
      <c r="AT68" s="158">
        <f t="shared" si="32"/>
        <v>0</v>
      </c>
      <c r="AU68" s="158">
        <f t="shared" si="33"/>
        <v>0</v>
      </c>
      <c r="AV68" s="158">
        <f t="shared" si="19"/>
        <v>0</v>
      </c>
      <c r="AW68" s="148">
        <f t="shared" si="12"/>
        <v>0</v>
      </c>
    </row>
    <row r="69" spans="1:49" ht="12.75" hidden="1">
      <c r="A69" s="58"/>
      <c r="B69" s="154">
        <v>47</v>
      </c>
      <c r="C69" s="155" t="str">
        <f>'F42-Price RMI'!C49</f>
        <v>SECONDARYPACK14</v>
      </c>
      <c r="D69" s="138" t="str">
        <f>VLOOKUP($C69,'F42-Price RMI'!$C$3:$F$88,3,FALSE)</f>
        <v>piece</v>
      </c>
      <c r="E69" s="259">
        <f>VLOOKUP(C69,'F42-Price RMI'!$C$2:$F$88,4,FALSE)</f>
        <v>0</v>
      </c>
      <c r="F69" s="139"/>
      <c r="G69" s="139"/>
      <c r="H69" s="159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>
        <f t="shared" si="11"/>
        <v>0</v>
      </c>
      <c r="AA69" s="157"/>
      <c r="AB69" s="145">
        <f t="shared" si="23"/>
        <v>0</v>
      </c>
      <c r="AC69" s="146">
        <f t="shared" si="24"/>
        <v>0</v>
      </c>
      <c r="AD69" s="58"/>
      <c r="AE69" s="54"/>
      <c r="AF69" s="158">
        <f t="shared" si="8"/>
        <v>0</v>
      </c>
      <c r="AG69" s="158">
        <f t="shared" si="13"/>
        <v>0</v>
      </c>
      <c r="AH69" s="158">
        <f t="shared" si="14"/>
        <v>0</v>
      </c>
      <c r="AI69" s="158">
        <f t="shared" si="15"/>
        <v>0</v>
      </c>
      <c r="AJ69" s="158">
        <f t="shared" si="16"/>
        <v>0</v>
      </c>
      <c r="AK69" s="158">
        <f t="shared" si="17"/>
        <v>0</v>
      </c>
      <c r="AL69" s="158">
        <f t="shared" si="18"/>
        <v>0</v>
      </c>
      <c r="AM69" s="158">
        <f t="shared" si="25"/>
        <v>0</v>
      </c>
      <c r="AN69" s="158">
        <f t="shared" si="26"/>
        <v>0</v>
      </c>
      <c r="AO69" s="158">
        <f t="shared" si="27"/>
        <v>0</v>
      </c>
      <c r="AP69" s="158">
        <f t="shared" si="28"/>
        <v>0</v>
      </c>
      <c r="AQ69" s="158">
        <f t="shared" si="29"/>
        <v>0</v>
      </c>
      <c r="AR69" s="158">
        <f t="shared" si="30"/>
        <v>0</v>
      </c>
      <c r="AS69" s="158">
        <f t="shared" si="31"/>
        <v>0</v>
      </c>
      <c r="AT69" s="158">
        <f t="shared" si="32"/>
        <v>0</v>
      </c>
      <c r="AU69" s="158">
        <f t="shared" si="33"/>
        <v>0</v>
      </c>
      <c r="AV69" s="158">
        <f t="shared" si="19"/>
        <v>0</v>
      </c>
      <c r="AW69" s="148">
        <f t="shared" si="12"/>
        <v>0</v>
      </c>
    </row>
    <row r="70" spans="1:49" ht="12.75" hidden="1" collapsed="1">
      <c r="A70" s="58"/>
      <c r="B70" s="154">
        <v>48</v>
      </c>
      <c r="C70" s="160" t="str">
        <f>'F42-Price RMI'!C50</f>
        <v>SECONDARYPACK15</v>
      </c>
      <c r="D70" s="138" t="str">
        <f>VLOOKUP($C70,'F42-Price RMI'!$C$3:$F$88,3,FALSE)</f>
        <v>piece</v>
      </c>
      <c r="E70" s="259">
        <f>VLOOKUP(C70,'F42-Price RMI'!$C$2:$F$88,4,FALSE)</f>
        <v>0</v>
      </c>
      <c r="F70" s="139"/>
      <c r="G70" s="139"/>
      <c r="H70" s="156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>
        <f t="shared" si="11"/>
        <v>0</v>
      </c>
      <c r="AA70" s="157"/>
      <c r="AB70" s="145">
        <f t="shared" si="23"/>
        <v>0</v>
      </c>
      <c r="AC70" s="146">
        <f t="shared" si="24"/>
        <v>0</v>
      </c>
      <c r="AD70" s="58"/>
      <c r="AE70" s="54"/>
      <c r="AF70" s="161">
        <f t="shared" si="8"/>
        <v>0</v>
      </c>
      <c r="AG70" s="161">
        <f t="shared" si="13"/>
        <v>0</v>
      </c>
      <c r="AH70" s="161">
        <f t="shared" si="14"/>
        <v>0</v>
      </c>
      <c r="AI70" s="161">
        <f t="shared" si="15"/>
        <v>0</v>
      </c>
      <c r="AJ70" s="161">
        <f t="shared" si="16"/>
        <v>0</v>
      </c>
      <c r="AK70" s="161">
        <f t="shared" si="17"/>
        <v>0</v>
      </c>
      <c r="AL70" s="161">
        <f t="shared" si="18"/>
        <v>0</v>
      </c>
      <c r="AM70" s="161">
        <f t="shared" si="25"/>
        <v>0</v>
      </c>
      <c r="AN70" s="161">
        <f t="shared" si="26"/>
        <v>0</v>
      </c>
      <c r="AO70" s="161">
        <f t="shared" si="27"/>
        <v>0</v>
      </c>
      <c r="AP70" s="161">
        <f t="shared" si="28"/>
        <v>0</v>
      </c>
      <c r="AQ70" s="161">
        <f t="shared" si="29"/>
        <v>0</v>
      </c>
      <c r="AR70" s="161">
        <f t="shared" si="30"/>
        <v>0</v>
      </c>
      <c r="AS70" s="161">
        <f t="shared" si="31"/>
        <v>0</v>
      </c>
      <c r="AT70" s="161">
        <f t="shared" si="32"/>
        <v>0</v>
      </c>
      <c r="AU70" s="161">
        <f t="shared" si="33"/>
        <v>0</v>
      </c>
      <c r="AV70" s="161">
        <f t="shared" si="19"/>
        <v>0</v>
      </c>
      <c r="AW70" s="148">
        <f t="shared" si="12"/>
        <v>0</v>
      </c>
    </row>
    <row r="71" spans="1:49" ht="12.75" hidden="1">
      <c r="A71" s="58"/>
      <c r="B71" s="154">
        <v>49</v>
      </c>
      <c r="C71" s="160">
        <f>'F42-Price RMI'!C51</f>
        <v>0</v>
      </c>
      <c r="D71" s="138">
        <f>VLOOKUP($C71,'F42-Price RMI'!$C$3:$F$88,3,FALSE)</f>
        <v>0</v>
      </c>
      <c r="E71" s="259">
        <f>VLOOKUP(C71,'F42-Price RMI'!$C$2:$F$88,4,FALSE)</f>
        <v>0</v>
      </c>
      <c r="F71" s="139"/>
      <c r="G71" s="139"/>
      <c r="H71" s="156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>
        <f t="shared" si="11"/>
        <v>0</v>
      </c>
      <c r="AA71" s="157"/>
      <c r="AB71" s="145">
        <f t="shared" si="23"/>
        <v>0</v>
      </c>
      <c r="AC71" s="146">
        <f t="shared" si="24"/>
        <v>0</v>
      </c>
      <c r="AD71" s="58"/>
      <c r="AE71" s="54"/>
      <c r="AF71" s="161">
        <f t="shared" si="8"/>
        <v>0</v>
      </c>
      <c r="AG71" s="161">
        <f t="shared" si="13"/>
        <v>0</v>
      </c>
      <c r="AH71" s="161">
        <f t="shared" si="14"/>
        <v>0</v>
      </c>
      <c r="AI71" s="161">
        <f t="shared" si="15"/>
        <v>0</v>
      </c>
      <c r="AJ71" s="161">
        <f t="shared" si="16"/>
        <v>0</v>
      </c>
      <c r="AK71" s="161">
        <f t="shared" si="17"/>
        <v>0</v>
      </c>
      <c r="AL71" s="161">
        <f t="shared" si="18"/>
        <v>0</v>
      </c>
      <c r="AM71" s="161">
        <f t="shared" si="25"/>
        <v>0</v>
      </c>
      <c r="AN71" s="161">
        <f t="shared" si="26"/>
        <v>0</v>
      </c>
      <c r="AO71" s="161">
        <f t="shared" si="27"/>
        <v>0</v>
      </c>
      <c r="AP71" s="161">
        <f t="shared" si="28"/>
        <v>0</v>
      </c>
      <c r="AQ71" s="161">
        <f t="shared" si="29"/>
        <v>0</v>
      </c>
      <c r="AR71" s="161">
        <f t="shared" si="30"/>
        <v>0</v>
      </c>
      <c r="AS71" s="161">
        <f t="shared" si="31"/>
        <v>0</v>
      </c>
      <c r="AT71" s="161">
        <f t="shared" si="32"/>
        <v>0</v>
      </c>
      <c r="AU71" s="161">
        <f t="shared" si="33"/>
        <v>0</v>
      </c>
      <c r="AV71" s="161">
        <f t="shared" si="19"/>
        <v>0</v>
      </c>
      <c r="AW71" s="148">
        <f t="shared" si="12"/>
        <v>0</v>
      </c>
    </row>
    <row r="72" spans="1:49" ht="12.75" hidden="1">
      <c r="A72" s="58"/>
      <c r="B72" s="154">
        <v>50</v>
      </c>
      <c r="C72" s="160">
        <f>'F42-Price RMI'!C52</f>
        <v>0</v>
      </c>
      <c r="D72" s="138">
        <f>VLOOKUP($C72,'F42-Price RMI'!$C$3:$F$88,3,FALSE)</f>
        <v>0</v>
      </c>
      <c r="E72" s="259">
        <f>VLOOKUP(C72,'F42-Price RMI'!$C$2:$F$88,4,FALSE)</f>
        <v>0</v>
      </c>
      <c r="F72" s="139"/>
      <c r="G72" s="139"/>
      <c r="H72" s="159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>
        <f t="shared" si="11"/>
        <v>0</v>
      </c>
      <c r="AA72" s="157"/>
      <c r="AB72" s="145">
        <f t="shared" si="23"/>
        <v>0</v>
      </c>
      <c r="AC72" s="146">
        <f t="shared" si="24"/>
        <v>0</v>
      </c>
      <c r="AD72" s="58"/>
      <c r="AE72" s="54"/>
      <c r="AF72" s="161">
        <f t="shared" si="8"/>
        <v>0</v>
      </c>
      <c r="AG72" s="161">
        <f t="shared" si="13"/>
        <v>0</v>
      </c>
      <c r="AH72" s="161">
        <f t="shared" si="14"/>
        <v>0</v>
      </c>
      <c r="AI72" s="161">
        <f t="shared" si="15"/>
        <v>0</v>
      </c>
      <c r="AJ72" s="161">
        <f t="shared" si="16"/>
        <v>0</v>
      </c>
      <c r="AK72" s="161">
        <f t="shared" si="17"/>
        <v>0</v>
      </c>
      <c r="AL72" s="161">
        <f t="shared" si="18"/>
        <v>0</v>
      </c>
      <c r="AM72" s="161">
        <f t="shared" si="25"/>
        <v>0</v>
      </c>
      <c r="AN72" s="161">
        <f t="shared" si="26"/>
        <v>0</v>
      </c>
      <c r="AO72" s="161">
        <f t="shared" si="27"/>
        <v>0</v>
      </c>
      <c r="AP72" s="161">
        <f t="shared" si="28"/>
        <v>0</v>
      </c>
      <c r="AQ72" s="161">
        <f t="shared" si="29"/>
        <v>0</v>
      </c>
      <c r="AR72" s="161">
        <f t="shared" si="30"/>
        <v>0</v>
      </c>
      <c r="AS72" s="161">
        <f t="shared" si="31"/>
        <v>0</v>
      </c>
      <c r="AT72" s="161">
        <f t="shared" si="32"/>
        <v>0</v>
      </c>
      <c r="AU72" s="161">
        <f t="shared" si="33"/>
        <v>0</v>
      </c>
      <c r="AV72" s="161">
        <f t="shared" si="19"/>
        <v>0</v>
      </c>
      <c r="AW72" s="148">
        <f t="shared" si="12"/>
        <v>0</v>
      </c>
    </row>
    <row r="73" spans="1:49" ht="12.75" hidden="1">
      <c r="A73" s="58"/>
      <c r="B73" s="154">
        <v>51</v>
      </c>
      <c r="C73" s="160">
        <f>'F42-Price RMI'!C53</f>
        <v>0</v>
      </c>
      <c r="D73" s="138">
        <f>VLOOKUP($C73,'F42-Price RMI'!$C$3:$F$88,3,FALSE)</f>
        <v>0</v>
      </c>
      <c r="E73" s="259">
        <f>VLOOKUP(C73,'F42-Price RMI'!$C$2:$F$88,4,FALSE)</f>
        <v>0</v>
      </c>
      <c r="F73" s="139"/>
      <c r="G73" s="139"/>
      <c r="H73" s="159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>
        <f t="shared" si="11"/>
        <v>0</v>
      </c>
      <c r="AA73" s="157"/>
      <c r="AB73" s="145">
        <f t="shared" si="23"/>
        <v>0</v>
      </c>
      <c r="AC73" s="146">
        <f t="shared" si="24"/>
        <v>0</v>
      </c>
      <c r="AD73" s="58"/>
      <c r="AE73" s="54"/>
      <c r="AF73" s="161">
        <f t="shared" si="8"/>
        <v>0</v>
      </c>
      <c r="AG73" s="161">
        <f t="shared" si="13"/>
        <v>0</v>
      </c>
      <c r="AH73" s="161">
        <f t="shared" si="14"/>
        <v>0</v>
      </c>
      <c r="AI73" s="161">
        <f t="shared" si="15"/>
        <v>0</v>
      </c>
      <c r="AJ73" s="161">
        <f t="shared" si="16"/>
        <v>0</v>
      </c>
      <c r="AK73" s="161">
        <f t="shared" si="17"/>
        <v>0</v>
      </c>
      <c r="AL73" s="161">
        <f t="shared" si="18"/>
        <v>0</v>
      </c>
      <c r="AM73" s="161">
        <f t="shared" si="25"/>
        <v>0</v>
      </c>
      <c r="AN73" s="161">
        <f t="shared" si="26"/>
        <v>0</v>
      </c>
      <c r="AO73" s="161">
        <f t="shared" si="27"/>
        <v>0</v>
      </c>
      <c r="AP73" s="161">
        <f t="shared" si="28"/>
        <v>0</v>
      </c>
      <c r="AQ73" s="161">
        <f t="shared" si="29"/>
        <v>0</v>
      </c>
      <c r="AR73" s="161">
        <f t="shared" si="30"/>
        <v>0</v>
      </c>
      <c r="AS73" s="161">
        <f t="shared" si="31"/>
        <v>0</v>
      </c>
      <c r="AT73" s="161">
        <f t="shared" si="32"/>
        <v>0</v>
      </c>
      <c r="AU73" s="161">
        <f t="shared" si="33"/>
        <v>0</v>
      </c>
      <c r="AV73" s="161">
        <f t="shared" si="19"/>
        <v>0</v>
      </c>
      <c r="AW73" s="148">
        <f t="shared" si="12"/>
        <v>0</v>
      </c>
    </row>
    <row r="74" spans="1:49" ht="12.75" hidden="1">
      <c r="A74" s="58"/>
      <c r="B74" s="154">
        <v>52</v>
      </c>
      <c r="C74" s="160">
        <f>'F42-Price RMI'!C54</f>
        <v>0</v>
      </c>
      <c r="D74" s="138">
        <f>VLOOKUP($C74,'F42-Price RMI'!$C$3:$F$88,3,FALSE)</f>
        <v>0</v>
      </c>
      <c r="E74" s="259">
        <f>VLOOKUP(C74,'F42-Price RMI'!$C$2:$F$88,4,FALSE)</f>
        <v>0</v>
      </c>
      <c r="F74" s="139"/>
      <c r="G74" s="139"/>
      <c r="H74" s="156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>
        <f t="shared" si="11"/>
        <v>0</v>
      </c>
      <c r="AA74" s="157"/>
      <c r="AB74" s="145">
        <f t="shared" si="23"/>
        <v>0</v>
      </c>
      <c r="AC74" s="146">
        <f t="shared" si="24"/>
        <v>0</v>
      </c>
      <c r="AD74" s="58"/>
      <c r="AE74" s="54"/>
      <c r="AF74" s="161">
        <f t="shared" si="8"/>
        <v>0</v>
      </c>
      <c r="AG74" s="161">
        <f t="shared" si="13"/>
        <v>0</v>
      </c>
      <c r="AH74" s="161">
        <f t="shared" si="14"/>
        <v>0</v>
      </c>
      <c r="AI74" s="161">
        <f t="shared" si="15"/>
        <v>0</v>
      </c>
      <c r="AJ74" s="161">
        <f t="shared" si="16"/>
        <v>0</v>
      </c>
      <c r="AK74" s="161">
        <f t="shared" si="17"/>
        <v>0</v>
      </c>
      <c r="AL74" s="161">
        <f t="shared" si="18"/>
        <v>0</v>
      </c>
      <c r="AM74" s="161">
        <f t="shared" si="25"/>
        <v>0</v>
      </c>
      <c r="AN74" s="161">
        <f t="shared" si="26"/>
        <v>0</v>
      </c>
      <c r="AO74" s="161">
        <f t="shared" si="27"/>
        <v>0</v>
      </c>
      <c r="AP74" s="161">
        <f t="shared" si="28"/>
        <v>0</v>
      </c>
      <c r="AQ74" s="161">
        <f t="shared" si="29"/>
        <v>0</v>
      </c>
      <c r="AR74" s="161">
        <f t="shared" si="30"/>
        <v>0</v>
      </c>
      <c r="AS74" s="161">
        <f t="shared" si="31"/>
        <v>0</v>
      </c>
      <c r="AT74" s="161">
        <f t="shared" si="32"/>
        <v>0</v>
      </c>
      <c r="AU74" s="161">
        <f t="shared" si="33"/>
        <v>0</v>
      </c>
      <c r="AV74" s="161">
        <f t="shared" si="19"/>
        <v>0</v>
      </c>
      <c r="AW74" s="148">
        <f t="shared" si="12"/>
        <v>0</v>
      </c>
    </row>
    <row r="75" spans="1:49" ht="12.75" hidden="1">
      <c r="A75" s="58"/>
      <c r="B75" s="154">
        <v>53</v>
      </c>
      <c r="C75" s="160">
        <f>'F42-Price RMI'!C55</f>
        <v>0</v>
      </c>
      <c r="D75" s="138">
        <f>VLOOKUP($C75,'F42-Price RMI'!$C$3:$F$88,3,FALSE)</f>
        <v>0</v>
      </c>
      <c r="E75" s="259">
        <f>VLOOKUP(C75,'F42-Price RMI'!$C$2:$F$88,4,FALSE)</f>
        <v>0</v>
      </c>
      <c r="F75" s="139"/>
      <c r="G75" s="139"/>
      <c r="H75" s="156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>
        <f t="shared" si="11"/>
        <v>0</v>
      </c>
      <c r="AA75" s="157"/>
      <c r="AB75" s="145">
        <f t="shared" si="23"/>
        <v>0</v>
      </c>
      <c r="AC75" s="146">
        <f t="shared" si="24"/>
        <v>0</v>
      </c>
      <c r="AD75" s="58"/>
      <c r="AE75" s="54"/>
      <c r="AF75" s="161">
        <f t="shared" si="8"/>
        <v>0</v>
      </c>
      <c r="AG75" s="161">
        <f t="shared" si="13"/>
        <v>0</v>
      </c>
      <c r="AH75" s="161">
        <f t="shared" si="14"/>
        <v>0</v>
      </c>
      <c r="AI75" s="161">
        <f t="shared" si="15"/>
        <v>0</v>
      </c>
      <c r="AJ75" s="161">
        <f t="shared" si="16"/>
        <v>0</v>
      </c>
      <c r="AK75" s="161">
        <f t="shared" si="17"/>
        <v>0</v>
      </c>
      <c r="AL75" s="161">
        <f t="shared" si="18"/>
        <v>0</v>
      </c>
      <c r="AM75" s="161">
        <f t="shared" si="25"/>
        <v>0</v>
      </c>
      <c r="AN75" s="161">
        <f t="shared" si="26"/>
        <v>0</v>
      </c>
      <c r="AO75" s="161">
        <f t="shared" si="27"/>
        <v>0</v>
      </c>
      <c r="AP75" s="161">
        <f t="shared" si="28"/>
        <v>0</v>
      </c>
      <c r="AQ75" s="161">
        <f t="shared" si="29"/>
        <v>0</v>
      </c>
      <c r="AR75" s="161">
        <f t="shared" si="30"/>
        <v>0</v>
      </c>
      <c r="AS75" s="161">
        <f t="shared" si="31"/>
        <v>0</v>
      </c>
      <c r="AT75" s="161">
        <f t="shared" si="32"/>
        <v>0</v>
      </c>
      <c r="AU75" s="161">
        <f t="shared" si="33"/>
        <v>0</v>
      </c>
      <c r="AV75" s="161">
        <f t="shared" si="19"/>
        <v>0</v>
      </c>
      <c r="AW75" s="148">
        <f t="shared" si="12"/>
        <v>0</v>
      </c>
    </row>
    <row r="76" spans="1:49" ht="12.75" hidden="1">
      <c r="A76" s="58"/>
      <c r="B76" s="154">
        <v>54</v>
      </c>
      <c r="C76" s="160">
        <f>'F42-Price RMI'!C56</f>
        <v>0</v>
      </c>
      <c r="D76" s="138">
        <f>VLOOKUP($C76,'F42-Price RMI'!$C$3:$F$88,3,FALSE)</f>
        <v>0</v>
      </c>
      <c r="E76" s="259">
        <f>VLOOKUP(C76,'F42-Price RMI'!$C$2:$F$88,4,FALSE)</f>
        <v>0</v>
      </c>
      <c r="F76" s="139"/>
      <c r="G76" s="139"/>
      <c r="H76" s="156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>
        <f t="shared" si="11"/>
        <v>0</v>
      </c>
      <c r="AA76" s="157"/>
      <c r="AB76" s="145">
        <f t="shared" si="23"/>
        <v>0</v>
      </c>
      <c r="AC76" s="146">
        <f t="shared" si="24"/>
        <v>0</v>
      </c>
      <c r="AD76" s="58"/>
      <c r="AE76" s="54"/>
      <c r="AF76" s="161">
        <f t="shared" si="8"/>
        <v>0</v>
      </c>
      <c r="AG76" s="161">
        <f t="shared" si="13"/>
        <v>0</v>
      </c>
      <c r="AH76" s="161">
        <f t="shared" si="14"/>
        <v>0</v>
      </c>
      <c r="AI76" s="161">
        <f t="shared" si="15"/>
        <v>0</v>
      </c>
      <c r="AJ76" s="161">
        <f t="shared" si="16"/>
        <v>0</v>
      </c>
      <c r="AK76" s="161">
        <f t="shared" si="17"/>
        <v>0</v>
      </c>
      <c r="AL76" s="161">
        <f t="shared" si="18"/>
        <v>0</v>
      </c>
      <c r="AM76" s="161">
        <f t="shared" si="25"/>
        <v>0</v>
      </c>
      <c r="AN76" s="161">
        <f t="shared" si="26"/>
        <v>0</v>
      </c>
      <c r="AO76" s="161">
        <f t="shared" si="27"/>
        <v>0</v>
      </c>
      <c r="AP76" s="161">
        <f t="shared" si="28"/>
        <v>0</v>
      </c>
      <c r="AQ76" s="161">
        <f t="shared" si="29"/>
        <v>0</v>
      </c>
      <c r="AR76" s="161">
        <f t="shared" si="30"/>
        <v>0</v>
      </c>
      <c r="AS76" s="161">
        <f t="shared" si="31"/>
        <v>0</v>
      </c>
      <c r="AT76" s="161">
        <f t="shared" si="32"/>
        <v>0</v>
      </c>
      <c r="AU76" s="161">
        <f t="shared" si="33"/>
        <v>0</v>
      </c>
      <c r="AV76" s="161">
        <f t="shared" si="19"/>
        <v>0</v>
      </c>
      <c r="AW76" s="148">
        <f t="shared" si="12"/>
        <v>0</v>
      </c>
    </row>
    <row r="77" spans="1:49" ht="12.75" hidden="1">
      <c r="A77" s="58"/>
      <c r="B77" s="154">
        <v>55</v>
      </c>
      <c r="C77" s="160">
        <f>'F42-Price RMI'!C57</f>
        <v>0</v>
      </c>
      <c r="D77" s="138">
        <f>VLOOKUP($C77,'F42-Price RMI'!$C$3:$F$88,3,FALSE)</f>
        <v>0</v>
      </c>
      <c r="E77" s="259">
        <f>VLOOKUP(C77,'F42-Price RMI'!$C$2:$F$88,4,FALSE)</f>
        <v>0</v>
      </c>
      <c r="F77" s="139"/>
      <c r="G77" s="139"/>
      <c r="H77" s="156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>
        <f t="shared" si="11"/>
        <v>0</v>
      </c>
      <c r="AA77" s="157"/>
      <c r="AB77" s="145">
        <f t="shared" si="23"/>
        <v>0</v>
      </c>
      <c r="AC77" s="146">
        <f t="shared" si="24"/>
        <v>0</v>
      </c>
      <c r="AD77" s="58"/>
      <c r="AE77" s="54"/>
      <c r="AF77" s="161">
        <f t="shared" si="8"/>
        <v>0</v>
      </c>
      <c r="AG77" s="161">
        <f t="shared" si="13"/>
        <v>0</v>
      </c>
      <c r="AH77" s="161">
        <f t="shared" si="14"/>
        <v>0</v>
      </c>
      <c r="AI77" s="161">
        <f t="shared" si="15"/>
        <v>0</v>
      </c>
      <c r="AJ77" s="161">
        <f t="shared" si="16"/>
        <v>0</v>
      </c>
      <c r="AK77" s="161">
        <f t="shared" si="17"/>
        <v>0</v>
      </c>
      <c r="AL77" s="161">
        <f t="shared" si="18"/>
        <v>0</v>
      </c>
      <c r="AM77" s="161">
        <f t="shared" si="25"/>
        <v>0</v>
      </c>
      <c r="AN77" s="161">
        <f t="shared" si="26"/>
        <v>0</v>
      </c>
      <c r="AO77" s="161">
        <f t="shared" si="27"/>
        <v>0</v>
      </c>
      <c r="AP77" s="161">
        <f t="shared" si="28"/>
        <v>0</v>
      </c>
      <c r="AQ77" s="161">
        <f t="shared" si="29"/>
        <v>0</v>
      </c>
      <c r="AR77" s="161">
        <f t="shared" si="30"/>
        <v>0</v>
      </c>
      <c r="AS77" s="161">
        <f t="shared" si="31"/>
        <v>0</v>
      </c>
      <c r="AT77" s="161">
        <f t="shared" si="32"/>
        <v>0</v>
      </c>
      <c r="AU77" s="161">
        <f t="shared" si="33"/>
        <v>0</v>
      </c>
      <c r="AV77" s="161">
        <f t="shared" si="19"/>
        <v>0</v>
      </c>
      <c r="AW77" s="148">
        <f t="shared" si="12"/>
        <v>0</v>
      </c>
    </row>
    <row r="78" spans="1:49" ht="12.75" hidden="1">
      <c r="A78" s="58"/>
      <c r="B78" s="154">
        <v>56</v>
      </c>
      <c r="C78" s="160">
        <f>'F42-Price RMI'!C58</f>
        <v>0</v>
      </c>
      <c r="D78" s="138">
        <f>VLOOKUP($C78,'F42-Price RMI'!$C$3:$F$88,3,FALSE)</f>
        <v>0</v>
      </c>
      <c r="E78" s="259">
        <f>VLOOKUP(C78,'F42-Price RMI'!$C$2:$F$88,4,FALSE)</f>
        <v>0</v>
      </c>
      <c r="F78" s="139"/>
      <c r="G78" s="139"/>
      <c r="H78" s="156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>
        <f t="shared" si="11"/>
        <v>0</v>
      </c>
      <c r="AA78" s="157"/>
      <c r="AB78" s="145">
        <f aca="true" t="shared" si="34" ref="AB78:AB107">IF(Z78&gt;0,AA78/Z78,0)</f>
        <v>0</v>
      </c>
      <c r="AC78" s="146">
        <f t="shared" si="24"/>
        <v>0</v>
      </c>
      <c r="AD78" s="58"/>
      <c r="AE78" s="54"/>
      <c r="AF78" s="161">
        <f t="shared" si="8"/>
        <v>0</v>
      </c>
      <c r="AG78" s="161">
        <f t="shared" si="13"/>
        <v>0</v>
      </c>
      <c r="AH78" s="161">
        <f t="shared" si="14"/>
        <v>0</v>
      </c>
      <c r="AI78" s="161">
        <f t="shared" si="15"/>
        <v>0</v>
      </c>
      <c r="AJ78" s="161">
        <f t="shared" si="16"/>
        <v>0</v>
      </c>
      <c r="AK78" s="161">
        <f t="shared" si="17"/>
        <v>0</v>
      </c>
      <c r="AL78" s="161">
        <f t="shared" si="18"/>
        <v>0</v>
      </c>
      <c r="AM78" s="161">
        <f t="shared" si="25"/>
        <v>0</v>
      </c>
      <c r="AN78" s="161">
        <f t="shared" si="26"/>
        <v>0</v>
      </c>
      <c r="AO78" s="161">
        <f t="shared" si="27"/>
        <v>0</v>
      </c>
      <c r="AP78" s="161">
        <f t="shared" si="28"/>
        <v>0</v>
      </c>
      <c r="AQ78" s="161">
        <f t="shared" si="29"/>
        <v>0</v>
      </c>
      <c r="AR78" s="161">
        <f t="shared" si="30"/>
        <v>0</v>
      </c>
      <c r="AS78" s="161">
        <f t="shared" si="31"/>
        <v>0</v>
      </c>
      <c r="AT78" s="161">
        <f t="shared" si="32"/>
        <v>0</v>
      </c>
      <c r="AU78" s="161">
        <f t="shared" si="33"/>
        <v>0</v>
      </c>
      <c r="AV78" s="161">
        <f t="shared" si="19"/>
        <v>0</v>
      </c>
      <c r="AW78" s="148">
        <f t="shared" si="12"/>
        <v>0</v>
      </c>
    </row>
    <row r="79" spans="1:49" ht="12.75" hidden="1">
      <c r="A79" s="58"/>
      <c r="B79" s="154">
        <v>57</v>
      </c>
      <c r="C79" s="160">
        <f>'F42-Price RMI'!C59</f>
        <v>0</v>
      </c>
      <c r="D79" s="138">
        <f>VLOOKUP($C79,'F42-Price RMI'!$C$3:$F$88,3,FALSE)</f>
        <v>0</v>
      </c>
      <c r="E79" s="259">
        <f>VLOOKUP(C79,'F42-Price RMI'!$C$2:$F$88,4,FALSE)</f>
        <v>0</v>
      </c>
      <c r="F79" s="139"/>
      <c r="G79" s="139"/>
      <c r="H79" s="156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>
        <f aca="true" t="shared" si="35" ref="Z79:Z107">SUM(I79:Y79)</f>
        <v>0</v>
      </c>
      <c r="AA79" s="157"/>
      <c r="AB79" s="145">
        <f t="shared" si="34"/>
        <v>0</v>
      </c>
      <c r="AC79" s="146">
        <f t="shared" si="24"/>
        <v>0</v>
      </c>
      <c r="AD79" s="58"/>
      <c r="AE79" s="54"/>
      <c r="AF79" s="161">
        <f aca="true" t="shared" si="36" ref="AF79:AF107">$E79*I79</f>
        <v>0</v>
      </c>
      <c r="AG79" s="161">
        <f t="shared" si="13"/>
        <v>0</v>
      </c>
      <c r="AH79" s="161">
        <f t="shared" si="14"/>
        <v>0</v>
      </c>
      <c r="AI79" s="161">
        <f t="shared" si="15"/>
        <v>0</v>
      </c>
      <c r="AJ79" s="161">
        <f t="shared" si="16"/>
        <v>0</v>
      </c>
      <c r="AK79" s="161">
        <f t="shared" si="17"/>
        <v>0</v>
      </c>
      <c r="AL79" s="161">
        <f t="shared" si="18"/>
        <v>0</v>
      </c>
      <c r="AM79" s="161">
        <f t="shared" si="25"/>
        <v>0</v>
      </c>
      <c r="AN79" s="161">
        <f t="shared" si="26"/>
        <v>0</v>
      </c>
      <c r="AO79" s="161">
        <f t="shared" si="27"/>
        <v>0</v>
      </c>
      <c r="AP79" s="161">
        <f t="shared" si="28"/>
        <v>0</v>
      </c>
      <c r="AQ79" s="161">
        <f t="shared" si="29"/>
        <v>0</v>
      </c>
      <c r="AR79" s="161">
        <f t="shared" si="30"/>
        <v>0</v>
      </c>
      <c r="AS79" s="161">
        <f t="shared" si="31"/>
        <v>0</v>
      </c>
      <c r="AT79" s="161">
        <f t="shared" si="32"/>
        <v>0</v>
      </c>
      <c r="AU79" s="161">
        <f t="shared" si="33"/>
        <v>0</v>
      </c>
      <c r="AV79" s="161">
        <f t="shared" si="19"/>
        <v>0</v>
      </c>
      <c r="AW79" s="148">
        <f t="shared" si="12"/>
        <v>0</v>
      </c>
    </row>
    <row r="80" spans="1:49" ht="12.75" hidden="1" collapsed="1">
      <c r="A80" s="58"/>
      <c r="B80" s="154">
        <v>58</v>
      </c>
      <c r="C80" s="160">
        <f>'F42-Price RMI'!C60</f>
        <v>0</v>
      </c>
      <c r="D80" s="138">
        <f>VLOOKUP($C80,'F42-Price RMI'!$C$3:$F$88,3,FALSE)</f>
        <v>0</v>
      </c>
      <c r="E80" s="259">
        <f>VLOOKUP(C80,'F42-Price RMI'!$C$2:$F$88,4,FALSE)</f>
        <v>0</v>
      </c>
      <c r="F80" s="139"/>
      <c r="G80" s="139"/>
      <c r="H80" s="156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>
        <f t="shared" si="35"/>
        <v>0</v>
      </c>
      <c r="AA80" s="157"/>
      <c r="AB80" s="145">
        <f t="shared" si="34"/>
        <v>0</v>
      </c>
      <c r="AC80" s="146">
        <f t="shared" si="24"/>
        <v>0</v>
      </c>
      <c r="AD80" s="58"/>
      <c r="AE80" s="54"/>
      <c r="AF80" s="161">
        <f t="shared" si="36"/>
        <v>0</v>
      </c>
      <c r="AG80" s="161">
        <f t="shared" si="13"/>
        <v>0</v>
      </c>
      <c r="AH80" s="161">
        <f t="shared" si="14"/>
        <v>0</v>
      </c>
      <c r="AI80" s="161">
        <f t="shared" si="15"/>
        <v>0</v>
      </c>
      <c r="AJ80" s="161">
        <f t="shared" si="16"/>
        <v>0</v>
      </c>
      <c r="AK80" s="161">
        <f t="shared" si="17"/>
        <v>0</v>
      </c>
      <c r="AL80" s="161">
        <f t="shared" si="18"/>
        <v>0</v>
      </c>
      <c r="AM80" s="161">
        <f t="shared" si="25"/>
        <v>0</v>
      </c>
      <c r="AN80" s="161">
        <f t="shared" si="26"/>
        <v>0</v>
      </c>
      <c r="AO80" s="161">
        <f t="shared" si="27"/>
        <v>0</v>
      </c>
      <c r="AP80" s="161">
        <f t="shared" si="28"/>
        <v>0</v>
      </c>
      <c r="AQ80" s="161">
        <f t="shared" si="29"/>
        <v>0</v>
      </c>
      <c r="AR80" s="161">
        <f t="shared" si="30"/>
        <v>0</v>
      </c>
      <c r="AS80" s="161">
        <f t="shared" si="31"/>
        <v>0</v>
      </c>
      <c r="AT80" s="161">
        <f t="shared" si="32"/>
        <v>0</v>
      </c>
      <c r="AU80" s="161">
        <f t="shared" si="33"/>
        <v>0</v>
      </c>
      <c r="AV80" s="161">
        <f t="shared" si="19"/>
        <v>0</v>
      </c>
      <c r="AW80" s="148">
        <f t="shared" si="12"/>
        <v>0</v>
      </c>
    </row>
    <row r="81" spans="1:49" ht="12.75" hidden="1">
      <c r="A81" s="58"/>
      <c r="B81" s="154">
        <v>59</v>
      </c>
      <c r="C81" s="160">
        <f>'F42-Price RMI'!C61</f>
        <v>0</v>
      </c>
      <c r="D81" s="138">
        <f>VLOOKUP($C81,'F42-Price RMI'!$C$3:$F$88,3,FALSE)</f>
        <v>0</v>
      </c>
      <c r="E81" s="259">
        <f>VLOOKUP(C81,'F42-Price RMI'!$C$2:$F$88,4,FALSE)</f>
        <v>0</v>
      </c>
      <c r="F81" s="139"/>
      <c r="G81" s="139"/>
      <c r="H81" s="156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>
        <f t="shared" si="35"/>
        <v>0</v>
      </c>
      <c r="AA81" s="157"/>
      <c r="AB81" s="145">
        <f t="shared" si="34"/>
        <v>0</v>
      </c>
      <c r="AC81" s="146">
        <f t="shared" si="24"/>
        <v>0</v>
      </c>
      <c r="AD81" s="58"/>
      <c r="AE81" s="54"/>
      <c r="AF81" s="161">
        <f t="shared" si="36"/>
        <v>0</v>
      </c>
      <c r="AG81" s="161">
        <f t="shared" si="13"/>
        <v>0</v>
      </c>
      <c r="AH81" s="161">
        <f t="shared" si="14"/>
        <v>0</v>
      </c>
      <c r="AI81" s="161">
        <f t="shared" si="15"/>
        <v>0</v>
      </c>
      <c r="AJ81" s="161">
        <f t="shared" si="16"/>
        <v>0</v>
      </c>
      <c r="AK81" s="161">
        <f t="shared" si="17"/>
        <v>0</v>
      </c>
      <c r="AL81" s="161">
        <f t="shared" si="18"/>
        <v>0</v>
      </c>
      <c r="AM81" s="161">
        <f t="shared" si="25"/>
        <v>0</v>
      </c>
      <c r="AN81" s="161">
        <f t="shared" si="26"/>
        <v>0</v>
      </c>
      <c r="AO81" s="161">
        <f t="shared" si="27"/>
        <v>0</v>
      </c>
      <c r="AP81" s="161">
        <f t="shared" si="28"/>
        <v>0</v>
      </c>
      <c r="AQ81" s="161">
        <f t="shared" si="29"/>
        <v>0</v>
      </c>
      <c r="AR81" s="161">
        <f t="shared" si="30"/>
        <v>0</v>
      </c>
      <c r="AS81" s="161">
        <f t="shared" si="31"/>
        <v>0</v>
      </c>
      <c r="AT81" s="161">
        <f t="shared" si="32"/>
        <v>0</v>
      </c>
      <c r="AU81" s="161">
        <f t="shared" si="33"/>
        <v>0</v>
      </c>
      <c r="AV81" s="161">
        <f t="shared" si="19"/>
        <v>0</v>
      </c>
      <c r="AW81" s="148">
        <f t="shared" si="12"/>
        <v>0</v>
      </c>
    </row>
    <row r="82" spans="1:49" ht="12.75" hidden="1">
      <c r="A82" s="58"/>
      <c r="B82" s="154">
        <v>60</v>
      </c>
      <c r="C82" s="160">
        <f>'F42-Price RMI'!C62</f>
        <v>0</v>
      </c>
      <c r="D82" s="138">
        <f>VLOOKUP($C82,'F42-Price RMI'!$C$3:$F$88,3,FALSE)</f>
        <v>0</v>
      </c>
      <c r="E82" s="259">
        <f>VLOOKUP(C82,'F42-Price RMI'!$C$2:$F$88,4,FALSE)</f>
        <v>0</v>
      </c>
      <c r="F82" s="139"/>
      <c r="G82" s="139"/>
      <c r="H82" s="156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>
        <f t="shared" si="35"/>
        <v>0</v>
      </c>
      <c r="AA82" s="157"/>
      <c r="AB82" s="145">
        <f t="shared" si="34"/>
        <v>0</v>
      </c>
      <c r="AC82" s="146">
        <f t="shared" si="24"/>
        <v>0</v>
      </c>
      <c r="AD82" s="58"/>
      <c r="AE82" s="54"/>
      <c r="AF82" s="161">
        <f t="shared" si="36"/>
        <v>0</v>
      </c>
      <c r="AG82" s="161">
        <f t="shared" si="13"/>
        <v>0</v>
      </c>
      <c r="AH82" s="161">
        <f t="shared" si="14"/>
        <v>0</v>
      </c>
      <c r="AI82" s="161">
        <f t="shared" si="15"/>
        <v>0</v>
      </c>
      <c r="AJ82" s="161">
        <f t="shared" si="16"/>
        <v>0</v>
      </c>
      <c r="AK82" s="161">
        <f t="shared" si="17"/>
        <v>0</v>
      </c>
      <c r="AL82" s="161">
        <f t="shared" si="18"/>
        <v>0</v>
      </c>
      <c r="AM82" s="161">
        <f t="shared" si="25"/>
        <v>0</v>
      </c>
      <c r="AN82" s="161">
        <f t="shared" si="26"/>
        <v>0</v>
      </c>
      <c r="AO82" s="161">
        <f t="shared" si="27"/>
        <v>0</v>
      </c>
      <c r="AP82" s="161">
        <f t="shared" si="28"/>
        <v>0</v>
      </c>
      <c r="AQ82" s="161">
        <f t="shared" si="29"/>
        <v>0</v>
      </c>
      <c r="AR82" s="161">
        <f t="shared" si="30"/>
        <v>0</v>
      </c>
      <c r="AS82" s="161">
        <f t="shared" si="31"/>
        <v>0</v>
      </c>
      <c r="AT82" s="161">
        <f t="shared" si="32"/>
        <v>0</v>
      </c>
      <c r="AU82" s="161">
        <f t="shared" si="33"/>
        <v>0</v>
      </c>
      <c r="AV82" s="161">
        <f t="shared" si="19"/>
        <v>0</v>
      </c>
      <c r="AW82" s="148">
        <f t="shared" si="12"/>
        <v>0</v>
      </c>
    </row>
    <row r="83" spans="1:49" ht="12.75" hidden="1">
      <c r="A83" s="58"/>
      <c r="B83" s="154">
        <v>61</v>
      </c>
      <c r="C83" s="160">
        <f>'F42-Price RMI'!C63</f>
        <v>0</v>
      </c>
      <c r="D83" s="138">
        <f>VLOOKUP($C83,'F42-Price RMI'!$C$3:$F$88,3,FALSE)</f>
        <v>0</v>
      </c>
      <c r="E83" s="259">
        <f>VLOOKUP(C83,'F42-Price RMI'!$C$2:$F$88,4,FALSE)</f>
        <v>0</v>
      </c>
      <c r="F83" s="139"/>
      <c r="G83" s="139"/>
      <c r="H83" s="156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>
        <f t="shared" si="35"/>
        <v>0</v>
      </c>
      <c r="AA83" s="157"/>
      <c r="AB83" s="145">
        <f t="shared" si="34"/>
        <v>0</v>
      </c>
      <c r="AC83" s="146">
        <f t="shared" si="24"/>
        <v>0</v>
      </c>
      <c r="AD83" s="58"/>
      <c r="AE83" s="54"/>
      <c r="AF83" s="161">
        <f t="shared" si="36"/>
        <v>0</v>
      </c>
      <c r="AG83" s="161">
        <f t="shared" si="13"/>
        <v>0</v>
      </c>
      <c r="AH83" s="161">
        <f t="shared" si="14"/>
        <v>0</v>
      </c>
      <c r="AI83" s="161">
        <f t="shared" si="15"/>
        <v>0</v>
      </c>
      <c r="AJ83" s="161">
        <f t="shared" si="16"/>
        <v>0</v>
      </c>
      <c r="AK83" s="161">
        <f t="shared" si="17"/>
        <v>0</v>
      </c>
      <c r="AL83" s="161">
        <f t="shared" si="18"/>
        <v>0</v>
      </c>
      <c r="AM83" s="161">
        <f t="shared" si="25"/>
        <v>0</v>
      </c>
      <c r="AN83" s="161">
        <f t="shared" si="26"/>
        <v>0</v>
      </c>
      <c r="AO83" s="161">
        <f t="shared" si="27"/>
        <v>0</v>
      </c>
      <c r="AP83" s="161">
        <f t="shared" si="28"/>
        <v>0</v>
      </c>
      <c r="AQ83" s="161">
        <f t="shared" si="29"/>
        <v>0</v>
      </c>
      <c r="AR83" s="161">
        <f t="shared" si="30"/>
        <v>0</v>
      </c>
      <c r="AS83" s="161">
        <f t="shared" si="31"/>
        <v>0</v>
      </c>
      <c r="AT83" s="161">
        <f t="shared" si="32"/>
        <v>0</v>
      </c>
      <c r="AU83" s="161">
        <f t="shared" si="33"/>
        <v>0</v>
      </c>
      <c r="AV83" s="161">
        <f t="shared" si="19"/>
        <v>0</v>
      </c>
      <c r="AW83" s="148">
        <f t="shared" si="12"/>
        <v>0</v>
      </c>
    </row>
    <row r="84" spans="1:49" ht="12.75" hidden="1">
      <c r="A84" s="58"/>
      <c r="B84" s="154">
        <v>62</v>
      </c>
      <c r="C84" s="160">
        <f>'F42-Price RMI'!C64</f>
        <v>0</v>
      </c>
      <c r="D84" s="138">
        <f>VLOOKUP($C84,'F42-Price RMI'!$C$3:$F$88,3,FALSE)</f>
        <v>0</v>
      </c>
      <c r="E84" s="259">
        <f>VLOOKUP(C84,'F42-Price RMI'!$C$2:$F$88,4,FALSE)</f>
        <v>0</v>
      </c>
      <c r="F84" s="139"/>
      <c r="G84" s="139"/>
      <c r="H84" s="156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>
        <f t="shared" si="35"/>
        <v>0</v>
      </c>
      <c r="AA84" s="157"/>
      <c r="AB84" s="145">
        <f t="shared" si="34"/>
        <v>0</v>
      </c>
      <c r="AC84" s="146">
        <f t="shared" si="24"/>
        <v>0</v>
      </c>
      <c r="AD84" s="58"/>
      <c r="AE84" s="54"/>
      <c r="AF84" s="161">
        <f t="shared" si="36"/>
        <v>0</v>
      </c>
      <c r="AG84" s="161">
        <f t="shared" si="13"/>
        <v>0</v>
      </c>
      <c r="AH84" s="161">
        <f t="shared" si="14"/>
        <v>0</v>
      </c>
      <c r="AI84" s="161">
        <f t="shared" si="15"/>
        <v>0</v>
      </c>
      <c r="AJ84" s="161">
        <f t="shared" si="16"/>
        <v>0</v>
      </c>
      <c r="AK84" s="161">
        <f t="shared" si="17"/>
        <v>0</v>
      </c>
      <c r="AL84" s="161">
        <f t="shared" si="18"/>
        <v>0</v>
      </c>
      <c r="AM84" s="161">
        <f t="shared" si="25"/>
        <v>0</v>
      </c>
      <c r="AN84" s="161">
        <f t="shared" si="26"/>
        <v>0</v>
      </c>
      <c r="AO84" s="161">
        <f t="shared" si="27"/>
        <v>0</v>
      </c>
      <c r="AP84" s="161">
        <f t="shared" si="28"/>
        <v>0</v>
      </c>
      <c r="AQ84" s="161">
        <f t="shared" si="29"/>
        <v>0</v>
      </c>
      <c r="AR84" s="161">
        <f t="shared" si="30"/>
        <v>0</v>
      </c>
      <c r="AS84" s="161">
        <f t="shared" si="31"/>
        <v>0</v>
      </c>
      <c r="AT84" s="161">
        <f t="shared" si="32"/>
        <v>0</v>
      </c>
      <c r="AU84" s="161">
        <f t="shared" si="33"/>
        <v>0</v>
      </c>
      <c r="AV84" s="161">
        <f t="shared" si="19"/>
        <v>0</v>
      </c>
      <c r="AW84" s="148">
        <f t="shared" si="12"/>
        <v>0</v>
      </c>
    </row>
    <row r="85" spans="1:49" ht="12.75" hidden="1">
      <c r="A85" s="58"/>
      <c r="B85" s="154">
        <v>63</v>
      </c>
      <c r="C85" s="160">
        <f>'F42-Price RMI'!C65</f>
        <v>0</v>
      </c>
      <c r="D85" s="138">
        <f>VLOOKUP($C85,'F42-Price RMI'!$C$3:$F$88,3,FALSE)</f>
        <v>0</v>
      </c>
      <c r="E85" s="259">
        <f>VLOOKUP(C85,'F42-Price RMI'!$C$2:$F$88,4,FALSE)</f>
        <v>0</v>
      </c>
      <c r="F85" s="139"/>
      <c r="G85" s="139"/>
      <c r="H85" s="156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>
        <f t="shared" si="35"/>
        <v>0</v>
      </c>
      <c r="AA85" s="157"/>
      <c r="AB85" s="145">
        <f t="shared" si="34"/>
        <v>0</v>
      </c>
      <c r="AC85" s="146">
        <f t="shared" si="24"/>
        <v>0</v>
      </c>
      <c r="AD85" s="58"/>
      <c r="AE85" s="54"/>
      <c r="AF85" s="161">
        <f t="shared" si="36"/>
        <v>0</v>
      </c>
      <c r="AG85" s="161">
        <f t="shared" si="13"/>
        <v>0</v>
      </c>
      <c r="AH85" s="161">
        <f t="shared" si="14"/>
        <v>0</v>
      </c>
      <c r="AI85" s="161">
        <f t="shared" si="15"/>
        <v>0</v>
      </c>
      <c r="AJ85" s="161">
        <f t="shared" si="16"/>
        <v>0</v>
      </c>
      <c r="AK85" s="161">
        <f t="shared" si="17"/>
        <v>0</v>
      </c>
      <c r="AL85" s="161">
        <f t="shared" si="18"/>
        <v>0</v>
      </c>
      <c r="AM85" s="161">
        <f t="shared" si="25"/>
        <v>0</v>
      </c>
      <c r="AN85" s="161">
        <f t="shared" si="26"/>
        <v>0</v>
      </c>
      <c r="AO85" s="161">
        <f t="shared" si="27"/>
        <v>0</v>
      </c>
      <c r="AP85" s="161">
        <f t="shared" si="28"/>
        <v>0</v>
      </c>
      <c r="AQ85" s="161">
        <f t="shared" si="29"/>
        <v>0</v>
      </c>
      <c r="AR85" s="161">
        <f t="shared" si="30"/>
        <v>0</v>
      </c>
      <c r="AS85" s="161">
        <f t="shared" si="31"/>
        <v>0</v>
      </c>
      <c r="AT85" s="161">
        <f t="shared" si="32"/>
        <v>0</v>
      </c>
      <c r="AU85" s="161">
        <f t="shared" si="33"/>
        <v>0</v>
      </c>
      <c r="AV85" s="161">
        <f t="shared" si="19"/>
        <v>0</v>
      </c>
      <c r="AW85" s="148">
        <f aca="true" t="shared" si="37" ref="AW85:AW107">$E85*Z85</f>
        <v>0</v>
      </c>
    </row>
    <row r="86" spans="1:49" ht="12.75" hidden="1">
      <c r="A86" s="58"/>
      <c r="B86" s="154">
        <v>64</v>
      </c>
      <c r="C86" s="160">
        <f>'F42-Price RMI'!C66</f>
        <v>0</v>
      </c>
      <c r="D86" s="138">
        <f>VLOOKUP($C86,'F42-Price RMI'!$C$3:$F$88,3,FALSE)</f>
        <v>0</v>
      </c>
      <c r="E86" s="259">
        <f>VLOOKUP(C86,'F42-Price RMI'!$C$2:$F$88,4,FALSE)</f>
        <v>0</v>
      </c>
      <c r="F86" s="139"/>
      <c r="G86" s="139"/>
      <c r="H86" s="156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>
        <f t="shared" si="35"/>
        <v>0</v>
      </c>
      <c r="AA86" s="157"/>
      <c r="AB86" s="145">
        <f t="shared" si="34"/>
        <v>0</v>
      </c>
      <c r="AC86" s="146">
        <f t="shared" si="24"/>
        <v>0</v>
      </c>
      <c r="AD86" s="58"/>
      <c r="AE86" s="54"/>
      <c r="AF86" s="161">
        <f t="shared" si="36"/>
        <v>0</v>
      </c>
      <c r="AG86" s="161">
        <f aca="true" t="shared" si="38" ref="AG86:AG107">$E86*J86</f>
        <v>0</v>
      </c>
      <c r="AH86" s="161">
        <f aca="true" t="shared" si="39" ref="AH86:AH107">$E86*K86</f>
        <v>0</v>
      </c>
      <c r="AI86" s="161">
        <f aca="true" t="shared" si="40" ref="AI86:AI107">$E86*L86</f>
        <v>0</v>
      </c>
      <c r="AJ86" s="161">
        <f aca="true" t="shared" si="41" ref="AJ86:AJ107">$E86*M86</f>
        <v>0</v>
      </c>
      <c r="AK86" s="161">
        <f aca="true" t="shared" si="42" ref="AK86:AK107">$E86*N86</f>
        <v>0</v>
      </c>
      <c r="AL86" s="161">
        <f aca="true" t="shared" si="43" ref="AL86:AL107">$E86*O86</f>
        <v>0</v>
      </c>
      <c r="AM86" s="161">
        <f t="shared" si="25"/>
        <v>0</v>
      </c>
      <c r="AN86" s="161">
        <f t="shared" si="26"/>
        <v>0</v>
      </c>
      <c r="AO86" s="161">
        <f t="shared" si="27"/>
        <v>0</v>
      </c>
      <c r="AP86" s="161">
        <f t="shared" si="28"/>
        <v>0</v>
      </c>
      <c r="AQ86" s="161">
        <f t="shared" si="29"/>
        <v>0</v>
      </c>
      <c r="AR86" s="161">
        <f t="shared" si="30"/>
        <v>0</v>
      </c>
      <c r="AS86" s="161">
        <f t="shared" si="31"/>
        <v>0</v>
      </c>
      <c r="AT86" s="161">
        <f t="shared" si="32"/>
        <v>0</v>
      </c>
      <c r="AU86" s="161">
        <f t="shared" si="33"/>
        <v>0</v>
      </c>
      <c r="AV86" s="161">
        <f aca="true" t="shared" si="44" ref="AV86:AV107">$E86*Y86</f>
        <v>0</v>
      </c>
      <c r="AW86" s="148">
        <f t="shared" si="37"/>
        <v>0</v>
      </c>
    </row>
    <row r="87" spans="1:49" ht="12.75" hidden="1">
      <c r="A87" s="58"/>
      <c r="B87" s="154">
        <v>65</v>
      </c>
      <c r="C87" s="160">
        <f>'F42-Price RMI'!C67</f>
        <v>0</v>
      </c>
      <c r="D87" s="138">
        <f>VLOOKUP($C87,'F42-Price RMI'!$C$3:$F$88,3,FALSE)</f>
        <v>0</v>
      </c>
      <c r="E87" s="259">
        <f>VLOOKUP(C87,'F42-Price RMI'!$C$2:$F$88,4,FALSE)</f>
        <v>0</v>
      </c>
      <c r="F87" s="139"/>
      <c r="G87" s="139"/>
      <c r="H87" s="156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>
        <f t="shared" si="35"/>
        <v>0</v>
      </c>
      <c r="AA87" s="157"/>
      <c r="AB87" s="145">
        <f t="shared" si="34"/>
        <v>0</v>
      </c>
      <c r="AC87" s="146">
        <f t="shared" si="24"/>
        <v>0</v>
      </c>
      <c r="AD87" s="58"/>
      <c r="AE87" s="54"/>
      <c r="AF87" s="161">
        <f t="shared" si="36"/>
        <v>0</v>
      </c>
      <c r="AG87" s="161">
        <f t="shared" si="38"/>
        <v>0</v>
      </c>
      <c r="AH87" s="161">
        <f t="shared" si="39"/>
        <v>0</v>
      </c>
      <c r="AI87" s="161">
        <f t="shared" si="40"/>
        <v>0</v>
      </c>
      <c r="AJ87" s="161">
        <f t="shared" si="41"/>
        <v>0</v>
      </c>
      <c r="AK87" s="161">
        <f t="shared" si="42"/>
        <v>0</v>
      </c>
      <c r="AL87" s="161">
        <f t="shared" si="43"/>
        <v>0</v>
      </c>
      <c r="AM87" s="161">
        <f t="shared" si="25"/>
        <v>0</v>
      </c>
      <c r="AN87" s="161">
        <f t="shared" si="26"/>
        <v>0</v>
      </c>
      <c r="AO87" s="161">
        <f t="shared" si="27"/>
        <v>0</v>
      </c>
      <c r="AP87" s="161">
        <f t="shared" si="28"/>
        <v>0</v>
      </c>
      <c r="AQ87" s="161">
        <f t="shared" si="29"/>
        <v>0</v>
      </c>
      <c r="AR87" s="161">
        <f t="shared" si="30"/>
        <v>0</v>
      </c>
      <c r="AS87" s="161">
        <f t="shared" si="31"/>
        <v>0</v>
      </c>
      <c r="AT87" s="161">
        <f t="shared" si="32"/>
        <v>0</v>
      </c>
      <c r="AU87" s="161">
        <f t="shared" si="33"/>
        <v>0</v>
      </c>
      <c r="AV87" s="161">
        <f t="shared" si="44"/>
        <v>0</v>
      </c>
      <c r="AW87" s="148">
        <f t="shared" si="37"/>
        <v>0</v>
      </c>
    </row>
    <row r="88" spans="1:49" ht="12.75" hidden="1" collapsed="1">
      <c r="A88" s="58"/>
      <c r="B88" s="154">
        <v>66</v>
      </c>
      <c r="C88" s="163">
        <f>'F42-Price RMI'!C68</f>
        <v>0</v>
      </c>
      <c r="D88" s="138">
        <f>VLOOKUP($C88,'F42-Price RMI'!$C$3:$F$88,3,FALSE)</f>
        <v>0</v>
      </c>
      <c r="E88" s="259">
        <f>VLOOKUP(C88,'F42-Price RMI'!$C$2:$F$88,4,FALSE)</f>
        <v>0</v>
      </c>
      <c r="F88" s="139"/>
      <c r="G88" s="139"/>
      <c r="H88" s="156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>
        <f t="shared" si="35"/>
        <v>0</v>
      </c>
      <c r="AA88" s="157"/>
      <c r="AB88" s="145">
        <f t="shared" si="34"/>
        <v>0</v>
      </c>
      <c r="AC88" s="146">
        <f aca="true" t="shared" si="45" ref="AC88:AC107">F88+G88-H88-Z88-AA88</f>
        <v>0</v>
      </c>
      <c r="AD88" s="58"/>
      <c r="AE88" s="54"/>
      <c r="AF88" s="164">
        <f t="shared" si="36"/>
        <v>0</v>
      </c>
      <c r="AG88" s="164">
        <f t="shared" si="38"/>
        <v>0</v>
      </c>
      <c r="AH88" s="164">
        <f t="shared" si="39"/>
        <v>0</v>
      </c>
      <c r="AI88" s="164">
        <f t="shared" si="40"/>
        <v>0</v>
      </c>
      <c r="AJ88" s="164">
        <f t="shared" si="41"/>
        <v>0</v>
      </c>
      <c r="AK88" s="164">
        <f t="shared" si="42"/>
        <v>0</v>
      </c>
      <c r="AL88" s="164">
        <f t="shared" si="43"/>
        <v>0</v>
      </c>
      <c r="AM88" s="164">
        <f t="shared" si="25"/>
        <v>0</v>
      </c>
      <c r="AN88" s="164">
        <f t="shared" si="26"/>
        <v>0</v>
      </c>
      <c r="AO88" s="164">
        <f t="shared" si="27"/>
        <v>0</v>
      </c>
      <c r="AP88" s="164">
        <f t="shared" si="28"/>
        <v>0</v>
      </c>
      <c r="AQ88" s="164">
        <f t="shared" si="29"/>
        <v>0</v>
      </c>
      <c r="AR88" s="164">
        <f t="shared" si="30"/>
        <v>0</v>
      </c>
      <c r="AS88" s="164">
        <f t="shared" si="31"/>
        <v>0</v>
      </c>
      <c r="AT88" s="164">
        <f t="shared" si="32"/>
        <v>0</v>
      </c>
      <c r="AU88" s="164">
        <f t="shared" si="33"/>
        <v>0</v>
      </c>
      <c r="AV88" s="164">
        <f t="shared" si="44"/>
        <v>0</v>
      </c>
      <c r="AW88" s="148">
        <f t="shared" si="37"/>
        <v>0</v>
      </c>
    </row>
    <row r="89" spans="1:49" ht="12.75" hidden="1">
      <c r="A89" s="58"/>
      <c r="B89" s="154">
        <v>67</v>
      </c>
      <c r="C89" s="163">
        <f>'F42-Price RMI'!C69</f>
        <v>0</v>
      </c>
      <c r="D89" s="138">
        <f>VLOOKUP($C89,'F42-Price RMI'!$C$3:$F$88,3,FALSE)</f>
        <v>0</v>
      </c>
      <c r="E89" s="259">
        <f>VLOOKUP(C89,'F42-Price RMI'!$C$2:$F$88,4,FALSE)</f>
        <v>0</v>
      </c>
      <c r="F89" s="139"/>
      <c r="G89" s="139"/>
      <c r="H89" s="156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>
        <f t="shared" si="35"/>
        <v>0</v>
      </c>
      <c r="AA89" s="157"/>
      <c r="AB89" s="145">
        <f t="shared" si="34"/>
        <v>0</v>
      </c>
      <c r="AC89" s="146">
        <f t="shared" si="45"/>
        <v>0</v>
      </c>
      <c r="AD89" s="58"/>
      <c r="AE89" s="54"/>
      <c r="AF89" s="164">
        <f t="shared" si="36"/>
        <v>0</v>
      </c>
      <c r="AG89" s="164">
        <f t="shared" si="38"/>
        <v>0</v>
      </c>
      <c r="AH89" s="164">
        <f t="shared" si="39"/>
        <v>0</v>
      </c>
      <c r="AI89" s="164">
        <f t="shared" si="40"/>
        <v>0</v>
      </c>
      <c r="AJ89" s="164">
        <f t="shared" si="41"/>
        <v>0</v>
      </c>
      <c r="AK89" s="164">
        <f t="shared" si="42"/>
        <v>0</v>
      </c>
      <c r="AL89" s="164">
        <f t="shared" si="43"/>
        <v>0</v>
      </c>
      <c r="AM89" s="164">
        <f t="shared" si="25"/>
        <v>0</v>
      </c>
      <c r="AN89" s="164">
        <f t="shared" si="26"/>
        <v>0</v>
      </c>
      <c r="AO89" s="164">
        <f t="shared" si="27"/>
        <v>0</v>
      </c>
      <c r="AP89" s="164">
        <f t="shared" si="28"/>
        <v>0</v>
      </c>
      <c r="AQ89" s="164">
        <f t="shared" si="29"/>
        <v>0</v>
      </c>
      <c r="AR89" s="164">
        <f t="shared" si="30"/>
        <v>0</v>
      </c>
      <c r="AS89" s="164">
        <f t="shared" si="31"/>
        <v>0</v>
      </c>
      <c r="AT89" s="164">
        <f t="shared" si="32"/>
        <v>0</v>
      </c>
      <c r="AU89" s="164">
        <f aca="true" t="shared" si="46" ref="AU89:AU107">$E89*X89</f>
        <v>0</v>
      </c>
      <c r="AV89" s="164">
        <f t="shared" si="44"/>
        <v>0</v>
      </c>
      <c r="AW89" s="148">
        <f t="shared" si="37"/>
        <v>0</v>
      </c>
    </row>
    <row r="90" spans="1:49" ht="12.75" hidden="1">
      <c r="A90" s="58"/>
      <c r="B90" s="154">
        <v>68</v>
      </c>
      <c r="C90" s="163">
        <f>'F42-Price RMI'!C70</f>
        <v>0</v>
      </c>
      <c r="D90" s="138">
        <f>VLOOKUP($C90,'F42-Price RMI'!$C$3:$F$88,3,FALSE)</f>
        <v>0</v>
      </c>
      <c r="E90" s="259">
        <f>VLOOKUP(C90,'F42-Price RMI'!$C$2:$F$88,4,FALSE)</f>
        <v>0</v>
      </c>
      <c r="F90" s="139"/>
      <c r="G90" s="139"/>
      <c r="H90" s="156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>
        <f t="shared" si="35"/>
        <v>0</v>
      </c>
      <c r="AA90" s="157"/>
      <c r="AB90" s="145">
        <f t="shared" si="34"/>
        <v>0</v>
      </c>
      <c r="AC90" s="146">
        <f t="shared" si="45"/>
        <v>0</v>
      </c>
      <c r="AD90" s="58"/>
      <c r="AE90" s="54"/>
      <c r="AF90" s="164">
        <f t="shared" si="36"/>
        <v>0</v>
      </c>
      <c r="AG90" s="164">
        <f t="shared" si="38"/>
        <v>0</v>
      </c>
      <c r="AH90" s="164">
        <f t="shared" si="39"/>
        <v>0</v>
      </c>
      <c r="AI90" s="164">
        <f t="shared" si="40"/>
        <v>0</v>
      </c>
      <c r="AJ90" s="164">
        <f t="shared" si="41"/>
        <v>0</v>
      </c>
      <c r="AK90" s="164">
        <f t="shared" si="42"/>
        <v>0</v>
      </c>
      <c r="AL90" s="164">
        <f t="shared" si="43"/>
        <v>0</v>
      </c>
      <c r="AM90" s="164">
        <f t="shared" si="25"/>
        <v>0</v>
      </c>
      <c r="AN90" s="164">
        <f t="shared" si="26"/>
        <v>0</v>
      </c>
      <c r="AO90" s="164">
        <f t="shared" si="27"/>
        <v>0</v>
      </c>
      <c r="AP90" s="164">
        <f t="shared" si="28"/>
        <v>0</v>
      </c>
      <c r="AQ90" s="164">
        <f t="shared" si="29"/>
        <v>0</v>
      </c>
      <c r="AR90" s="164">
        <f t="shared" si="30"/>
        <v>0</v>
      </c>
      <c r="AS90" s="164">
        <f t="shared" si="31"/>
        <v>0</v>
      </c>
      <c r="AT90" s="164">
        <f t="shared" si="32"/>
        <v>0</v>
      </c>
      <c r="AU90" s="164">
        <f t="shared" si="46"/>
        <v>0</v>
      </c>
      <c r="AV90" s="164">
        <f t="shared" si="44"/>
        <v>0</v>
      </c>
      <c r="AW90" s="148">
        <f t="shared" si="37"/>
        <v>0</v>
      </c>
    </row>
    <row r="91" spans="1:49" ht="12.75" hidden="1">
      <c r="A91" s="58"/>
      <c r="B91" s="154">
        <v>69</v>
      </c>
      <c r="C91" s="163">
        <f>'F42-Price RMI'!C71</f>
        <v>0</v>
      </c>
      <c r="D91" s="138">
        <f>VLOOKUP($C91,'F42-Price RMI'!$C$3:$F$88,3,FALSE)</f>
        <v>0</v>
      </c>
      <c r="E91" s="259">
        <f>VLOOKUP(C91,'F42-Price RMI'!$C$2:$F$88,4,FALSE)</f>
        <v>0</v>
      </c>
      <c r="F91" s="139"/>
      <c r="G91" s="139"/>
      <c r="H91" s="159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>
        <f t="shared" si="35"/>
        <v>0</v>
      </c>
      <c r="AA91" s="157"/>
      <c r="AB91" s="145">
        <f t="shared" si="34"/>
        <v>0</v>
      </c>
      <c r="AC91" s="146">
        <f t="shared" si="45"/>
        <v>0</v>
      </c>
      <c r="AD91" s="58"/>
      <c r="AE91" s="54"/>
      <c r="AF91" s="164">
        <f t="shared" si="36"/>
        <v>0</v>
      </c>
      <c r="AG91" s="164">
        <f t="shared" si="38"/>
        <v>0</v>
      </c>
      <c r="AH91" s="164">
        <f t="shared" si="39"/>
        <v>0</v>
      </c>
      <c r="AI91" s="164">
        <f t="shared" si="40"/>
        <v>0</v>
      </c>
      <c r="AJ91" s="164">
        <f t="shared" si="41"/>
        <v>0</v>
      </c>
      <c r="AK91" s="164">
        <f t="shared" si="42"/>
        <v>0</v>
      </c>
      <c r="AL91" s="164">
        <f t="shared" si="43"/>
        <v>0</v>
      </c>
      <c r="AM91" s="164">
        <f t="shared" si="25"/>
        <v>0</v>
      </c>
      <c r="AN91" s="164">
        <f t="shared" si="26"/>
        <v>0</v>
      </c>
      <c r="AO91" s="164">
        <f t="shared" si="27"/>
        <v>0</v>
      </c>
      <c r="AP91" s="164">
        <f t="shared" si="28"/>
        <v>0</v>
      </c>
      <c r="AQ91" s="164">
        <f t="shared" si="29"/>
        <v>0</v>
      </c>
      <c r="AR91" s="164">
        <f t="shared" si="30"/>
        <v>0</v>
      </c>
      <c r="AS91" s="164">
        <f t="shared" si="31"/>
        <v>0</v>
      </c>
      <c r="AT91" s="164">
        <f t="shared" si="32"/>
        <v>0</v>
      </c>
      <c r="AU91" s="164">
        <f t="shared" si="46"/>
        <v>0</v>
      </c>
      <c r="AV91" s="164">
        <f t="shared" si="44"/>
        <v>0</v>
      </c>
      <c r="AW91" s="148">
        <f t="shared" si="37"/>
        <v>0</v>
      </c>
    </row>
    <row r="92" spans="1:49" ht="12.75" hidden="1">
      <c r="A92" s="58"/>
      <c r="B92" s="154">
        <v>70</v>
      </c>
      <c r="C92" s="163">
        <f>'F42-Price RMI'!C72</f>
        <v>0</v>
      </c>
      <c r="D92" s="138">
        <f>VLOOKUP($C92,'F42-Price RMI'!$C$3:$F$88,3,FALSE)</f>
        <v>0</v>
      </c>
      <c r="E92" s="259">
        <f>VLOOKUP(C92,'F42-Price RMI'!$C$2:$F$88,4,FALSE)</f>
        <v>0</v>
      </c>
      <c r="F92" s="139"/>
      <c r="G92" s="139"/>
      <c r="H92" s="156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>
        <f t="shared" si="35"/>
        <v>0</v>
      </c>
      <c r="AA92" s="157"/>
      <c r="AB92" s="145">
        <f t="shared" si="34"/>
        <v>0</v>
      </c>
      <c r="AC92" s="146">
        <f t="shared" si="45"/>
        <v>0</v>
      </c>
      <c r="AD92" s="58"/>
      <c r="AE92" s="54"/>
      <c r="AF92" s="164">
        <f t="shared" si="36"/>
        <v>0</v>
      </c>
      <c r="AG92" s="164">
        <f t="shared" si="38"/>
        <v>0</v>
      </c>
      <c r="AH92" s="164">
        <f t="shared" si="39"/>
        <v>0</v>
      </c>
      <c r="AI92" s="164">
        <f t="shared" si="40"/>
        <v>0</v>
      </c>
      <c r="AJ92" s="164">
        <f t="shared" si="41"/>
        <v>0</v>
      </c>
      <c r="AK92" s="164">
        <f t="shared" si="42"/>
        <v>0</v>
      </c>
      <c r="AL92" s="164">
        <f t="shared" si="43"/>
        <v>0</v>
      </c>
      <c r="AM92" s="164">
        <f t="shared" si="25"/>
        <v>0</v>
      </c>
      <c r="AN92" s="164">
        <f t="shared" si="26"/>
        <v>0</v>
      </c>
      <c r="AO92" s="164">
        <f t="shared" si="27"/>
        <v>0</v>
      </c>
      <c r="AP92" s="164">
        <f t="shared" si="28"/>
        <v>0</v>
      </c>
      <c r="AQ92" s="164">
        <f t="shared" si="29"/>
        <v>0</v>
      </c>
      <c r="AR92" s="164">
        <f t="shared" si="30"/>
        <v>0</v>
      </c>
      <c r="AS92" s="164">
        <f t="shared" si="31"/>
        <v>0</v>
      </c>
      <c r="AT92" s="164">
        <f t="shared" si="32"/>
        <v>0</v>
      </c>
      <c r="AU92" s="164">
        <f t="shared" si="46"/>
        <v>0</v>
      </c>
      <c r="AV92" s="164">
        <f t="shared" si="44"/>
        <v>0</v>
      </c>
      <c r="AW92" s="148">
        <f t="shared" si="37"/>
        <v>0</v>
      </c>
    </row>
    <row r="93" spans="1:49" ht="12.75" hidden="1">
      <c r="A93" s="58"/>
      <c r="B93" s="154">
        <v>71</v>
      </c>
      <c r="C93" s="163">
        <f>'F42-Price RMI'!C73</f>
        <v>0</v>
      </c>
      <c r="D93" s="138">
        <f>VLOOKUP($C93,'F42-Price RMI'!$C$3:$F$88,3,FALSE)</f>
        <v>0</v>
      </c>
      <c r="E93" s="259">
        <f>VLOOKUP(C93,'F42-Price RMI'!$C$2:$F$88,4,FALSE)</f>
        <v>0</v>
      </c>
      <c r="F93" s="139"/>
      <c r="G93" s="139"/>
      <c r="H93" s="159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>
        <f t="shared" si="35"/>
        <v>0</v>
      </c>
      <c r="AA93" s="157"/>
      <c r="AB93" s="145">
        <f t="shared" si="34"/>
        <v>0</v>
      </c>
      <c r="AC93" s="146">
        <f t="shared" si="45"/>
        <v>0</v>
      </c>
      <c r="AD93" s="58"/>
      <c r="AE93" s="54"/>
      <c r="AF93" s="164">
        <f t="shared" si="36"/>
        <v>0</v>
      </c>
      <c r="AG93" s="164">
        <f t="shared" si="38"/>
        <v>0</v>
      </c>
      <c r="AH93" s="164">
        <f t="shared" si="39"/>
        <v>0</v>
      </c>
      <c r="AI93" s="164">
        <f t="shared" si="40"/>
        <v>0</v>
      </c>
      <c r="AJ93" s="164">
        <f t="shared" si="41"/>
        <v>0</v>
      </c>
      <c r="AK93" s="164">
        <f t="shared" si="42"/>
        <v>0</v>
      </c>
      <c r="AL93" s="164">
        <f t="shared" si="43"/>
        <v>0</v>
      </c>
      <c r="AM93" s="164">
        <f t="shared" si="25"/>
        <v>0</v>
      </c>
      <c r="AN93" s="164">
        <f t="shared" si="26"/>
        <v>0</v>
      </c>
      <c r="AO93" s="164">
        <f t="shared" si="27"/>
        <v>0</v>
      </c>
      <c r="AP93" s="164">
        <f t="shared" si="28"/>
        <v>0</v>
      </c>
      <c r="AQ93" s="164">
        <f t="shared" si="29"/>
        <v>0</v>
      </c>
      <c r="AR93" s="164">
        <f t="shared" si="30"/>
        <v>0</v>
      </c>
      <c r="AS93" s="164">
        <f t="shared" si="31"/>
        <v>0</v>
      </c>
      <c r="AT93" s="164">
        <f t="shared" si="32"/>
        <v>0</v>
      </c>
      <c r="AU93" s="164">
        <f t="shared" si="46"/>
        <v>0</v>
      </c>
      <c r="AV93" s="164">
        <f t="shared" si="44"/>
        <v>0</v>
      </c>
      <c r="AW93" s="148">
        <f t="shared" si="37"/>
        <v>0</v>
      </c>
    </row>
    <row r="94" spans="1:49" ht="12.75" hidden="1">
      <c r="A94" s="58"/>
      <c r="B94" s="154">
        <v>72</v>
      </c>
      <c r="C94" s="163">
        <f>'F42-Price RMI'!C74</f>
        <v>0</v>
      </c>
      <c r="D94" s="138">
        <f>VLOOKUP($C94,'F42-Price RMI'!$C$3:$F$88,3,FALSE)</f>
        <v>0</v>
      </c>
      <c r="E94" s="259">
        <f>VLOOKUP(C94,'F42-Price RMI'!$C$2:$F$88,4,FALSE)</f>
        <v>0</v>
      </c>
      <c r="F94" s="139"/>
      <c r="G94" s="139"/>
      <c r="H94" s="156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>
        <f t="shared" si="35"/>
        <v>0</v>
      </c>
      <c r="AA94" s="157"/>
      <c r="AB94" s="145">
        <f t="shared" si="34"/>
        <v>0</v>
      </c>
      <c r="AC94" s="146">
        <f t="shared" si="45"/>
        <v>0</v>
      </c>
      <c r="AD94" s="58"/>
      <c r="AE94" s="54"/>
      <c r="AF94" s="164">
        <f t="shared" si="36"/>
        <v>0</v>
      </c>
      <c r="AG94" s="164">
        <f t="shared" si="38"/>
        <v>0</v>
      </c>
      <c r="AH94" s="164">
        <f t="shared" si="39"/>
        <v>0</v>
      </c>
      <c r="AI94" s="164">
        <f t="shared" si="40"/>
        <v>0</v>
      </c>
      <c r="AJ94" s="164">
        <f t="shared" si="41"/>
        <v>0</v>
      </c>
      <c r="AK94" s="164">
        <f t="shared" si="42"/>
        <v>0</v>
      </c>
      <c r="AL94" s="164">
        <f t="shared" si="43"/>
        <v>0</v>
      </c>
      <c r="AM94" s="164">
        <f t="shared" si="25"/>
        <v>0</v>
      </c>
      <c r="AN94" s="164">
        <f t="shared" si="26"/>
        <v>0</v>
      </c>
      <c r="AO94" s="164">
        <f t="shared" si="27"/>
        <v>0</v>
      </c>
      <c r="AP94" s="164">
        <f t="shared" si="28"/>
        <v>0</v>
      </c>
      <c r="AQ94" s="164">
        <f t="shared" si="29"/>
        <v>0</v>
      </c>
      <c r="AR94" s="164">
        <f t="shared" si="30"/>
        <v>0</v>
      </c>
      <c r="AS94" s="164">
        <f t="shared" si="31"/>
        <v>0</v>
      </c>
      <c r="AT94" s="164">
        <f t="shared" si="32"/>
        <v>0</v>
      </c>
      <c r="AU94" s="164">
        <f t="shared" si="46"/>
        <v>0</v>
      </c>
      <c r="AV94" s="164">
        <f t="shared" si="44"/>
        <v>0</v>
      </c>
      <c r="AW94" s="148">
        <f t="shared" si="37"/>
        <v>0</v>
      </c>
    </row>
    <row r="95" spans="1:49" ht="12.75" hidden="1">
      <c r="A95" s="58"/>
      <c r="B95" s="154">
        <v>73</v>
      </c>
      <c r="C95" s="163">
        <f>'F42-Price RMI'!C75</f>
        <v>0</v>
      </c>
      <c r="D95" s="138">
        <f>VLOOKUP($C95,'F42-Price RMI'!$C$3:$F$88,3,FALSE)</f>
        <v>0</v>
      </c>
      <c r="E95" s="259">
        <f>VLOOKUP(C95,'F42-Price RMI'!$C$2:$F$88,4,FALSE)</f>
        <v>0</v>
      </c>
      <c r="F95" s="139"/>
      <c r="G95" s="139"/>
      <c r="H95" s="156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>
        <f t="shared" si="35"/>
        <v>0</v>
      </c>
      <c r="AA95" s="157"/>
      <c r="AB95" s="145">
        <f t="shared" si="34"/>
        <v>0</v>
      </c>
      <c r="AC95" s="146">
        <f t="shared" si="45"/>
        <v>0</v>
      </c>
      <c r="AD95" s="58"/>
      <c r="AE95" s="54"/>
      <c r="AF95" s="164">
        <f t="shared" si="36"/>
        <v>0</v>
      </c>
      <c r="AG95" s="164">
        <f t="shared" si="38"/>
        <v>0</v>
      </c>
      <c r="AH95" s="164">
        <f t="shared" si="39"/>
        <v>0</v>
      </c>
      <c r="AI95" s="164">
        <f t="shared" si="40"/>
        <v>0</v>
      </c>
      <c r="AJ95" s="164">
        <f t="shared" si="41"/>
        <v>0</v>
      </c>
      <c r="AK95" s="164">
        <f t="shared" si="42"/>
        <v>0</v>
      </c>
      <c r="AL95" s="164">
        <f t="shared" si="43"/>
        <v>0</v>
      </c>
      <c r="AM95" s="164">
        <f t="shared" si="25"/>
        <v>0</v>
      </c>
      <c r="AN95" s="164">
        <f t="shared" si="26"/>
        <v>0</v>
      </c>
      <c r="AO95" s="164">
        <f t="shared" si="27"/>
        <v>0</v>
      </c>
      <c r="AP95" s="164">
        <f t="shared" si="28"/>
        <v>0</v>
      </c>
      <c r="AQ95" s="164">
        <f t="shared" si="29"/>
        <v>0</v>
      </c>
      <c r="AR95" s="164">
        <f t="shared" si="30"/>
        <v>0</v>
      </c>
      <c r="AS95" s="164">
        <f t="shared" si="31"/>
        <v>0</v>
      </c>
      <c r="AT95" s="164">
        <f t="shared" si="32"/>
        <v>0</v>
      </c>
      <c r="AU95" s="164">
        <f t="shared" si="46"/>
        <v>0</v>
      </c>
      <c r="AV95" s="164">
        <f t="shared" si="44"/>
        <v>0</v>
      </c>
      <c r="AW95" s="148">
        <f t="shared" si="37"/>
        <v>0</v>
      </c>
    </row>
    <row r="96" spans="1:49" ht="12.75" hidden="1">
      <c r="A96" s="58"/>
      <c r="B96" s="154">
        <v>74</v>
      </c>
      <c r="C96" s="163">
        <f>'F42-Price RMI'!C76</f>
        <v>0</v>
      </c>
      <c r="D96" s="138">
        <f>VLOOKUP($C96,'F42-Price RMI'!$C$3:$F$88,3,FALSE)</f>
        <v>0</v>
      </c>
      <c r="E96" s="259">
        <f>VLOOKUP(C96,'F42-Price RMI'!$C$2:$F$88,4,FALSE)</f>
        <v>0</v>
      </c>
      <c r="F96" s="139"/>
      <c r="G96" s="139"/>
      <c r="H96" s="156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>
        <f t="shared" si="35"/>
        <v>0</v>
      </c>
      <c r="AA96" s="157"/>
      <c r="AB96" s="145">
        <f t="shared" si="34"/>
        <v>0</v>
      </c>
      <c r="AC96" s="146">
        <f t="shared" si="45"/>
        <v>0</v>
      </c>
      <c r="AD96" s="58"/>
      <c r="AE96" s="54"/>
      <c r="AF96" s="164">
        <f t="shared" si="36"/>
        <v>0</v>
      </c>
      <c r="AG96" s="164">
        <f t="shared" si="38"/>
        <v>0</v>
      </c>
      <c r="AH96" s="164">
        <f t="shared" si="39"/>
        <v>0</v>
      </c>
      <c r="AI96" s="164">
        <f t="shared" si="40"/>
        <v>0</v>
      </c>
      <c r="AJ96" s="164">
        <f t="shared" si="41"/>
        <v>0</v>
      </c>
      <c r="AK96" s="164">
        <f t="shared" si="42"/>
        <v>0</v>
      </c>
      <c r="AL96" s="164">
        <f t="shared" si="43"/>
        <v>0</v>
      </c>
      <c r="AM96" s="164">
        <f t="shared" si="25"/>
        <v>0</v>
      </c>
      <c r="AN96" s="164">
        <f t="shared" si="26"/>
        <v>0</v>
      </c>
      <c r="AO96" s="164">
        <f t="shared" si="27"/>
        <v>0</v>
      </c>
      <c r="AP96" s="164">
        <f t="shared" si="28"/>
        <v>0</v>
      </c>
      <c r="AQ96" s="164">
        <f t="shared" si="29"/>
        <v>0</v>
      </c>
      <c r="AR96" s="164">
        <f t="shared" si="30"/>
        <v>0</v>
      </c>
      <c r="AS96" s="164">
        <f t="shared" si="31"/>
        <v>0</v>
      </c>
      <c r="AT96" s="164">
        <f t="shared" si="32"/>
        <v>0</v>
      </c>
      <c r="AU96" s="164">
        <f t="shared" si="46"/>
        <v>0</v>
      </c>
      <c r="AV96" s="164">
        <f t="shared" si="44"/>
        <v>0</v>
      </c>
      <c r="AW96" s="148">
        <f t="shared" si="37"/>
        <v>0</v>
      </c>
    </row>
    <row r="97" spans="1:49" ht="12.75" hidden="1">
      <c r="A97" s="58"/>
      <c r="B97" s="154">
        <v>75</v>
      </c>
      <c r="C97" s="163">
        <f>'F42-Price RMI'!C77</f>
        <v>0</v>
      </c>
      <c r="D97" s="138">
        <f>VLOOKUP($C97,'F42-Price RMI'!$C$3:$F$88,3,FALSE)</f>
        <v>0</v>
      </c>
      <c r="E97" s="259">
        <f>VLOOKUP(C97,'F42-Price RMI'!$C$2:$F$88,4,FALSE)</f>
        <v>0</v>
      </c>
      <c r="F97" s="139"/>
      <c r="G97" s="139"/>
      <c r="H97" s="156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>
        <f t="shared" si="35"/>
        <v>0</v>
      </c>
      <c r="AA97" s="157"/>
      <c r="AB97" s="145">
        <f t="shared" si="34"/>
        <v>0</v>
      </c>
      <c r="AC97" s="146">
        <f t="shared" si="45"/>
        <v>0</v>
      </c>
      <c r="AD97" s="58"/>
      <c r="AE97" s="54"/>
      <c r="AF97" s="164">
        <f t="shared" si="36"/>
        <v>0</v>
      </c>
      <c r="AG97" s="164">
        <f t="shared" si="38"/>
        <v>0</v>
      </c>
      <c r="AH97" s="164">
        <f t="shared" si="39"/>
        <v>0</v>
      </c>
      <c r="AI97" s="164">
        <f t="shared" si="40"/>
        <v>0</v>
      </c>
      <c r="AJ97" s="164">
        <f t="shared" si="41"/>
        <v>0</v>
      </c>
      <c r="AK97" s="164">
        <f t="shared" si="42"/>
        <v>0</v>
      </c>
      <c r="AL97" s="164">
        <f t="shared" si="43"/>
        <v>0</v>
      </c>
      <c r="AM97" s="164">
        <f t="shared" si="25"/>
        <v>0</v>
      </c>
      <c r="AN97" s="164">
        <f t="shared" si="26"/>
        <v>0</v>
      </c>
      <c r="AO97" s="164">
        <f t="shared" si="27"/>
        <v>0</v>
      </c>
      <c r="AP97" s="164">
        <f t="shared" si="28"/>
        <v>0</v>
      </c>
      <c r="AQ97" s="164">
        <f t="shared" si="29"/>
        <v>0</v>
      </c>
      <c r="AR97" s="164">
        <f t="shared" si="30"/>
        <v>0</v>
      </c>
      <c r="AS97" s="164">
        <f t="shared" si="31"/>
        <v>0</v>
      </c>
      <c r="AT97" s="164">
        <f t="shared" si="32"/>
        <v>0</v>
      </c>
      <c r="AU97" s="164">
        <f t="shared" si="46"/>
        <v>0</v>
      </c>
      <c r="AV97" s="164">
        <f t="shared" si="44"/>
        <v>0</v>
      </c>
      <c r="AW97" s="148">
        <f t="shared" si="37"/>
        <v>0</v>
      </c>
    </row>
    <row r="98" spans="1:49" ht="12.75" hidden="1" collapsed="1">
      <c r="A98" s="58"/>
      <c r="B98" s="154">
        <v>76</v>
      </c>
      <c r="C98" s="153">
        <f>'F42-Price RMI'!C78</f>
        <v>0</v>
      </c>
      <c r="D98" s="138">
        <f>VLOOKUP($C98,'F42-Price RMI'!$C$3:$F$88,3,FALSE)</f>
        <v>0</v>
      </c>
      <c r="E98" s="259">
        <f>VLOOKUP(C98,'F42-Price RMI'!$C$2:$F$88,4,FALSE)</f>
        <v>0</v>
      </c>
      <c r="F98" s="139"/>
      <c r="G98" s="139"/>
      <c r="H98" s="156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>
        <f t="shared" si="35"/>
        <v>0</v>
      </c>
      <c r="AA98" s="157"/>
      <c r="AB98" s="145">
        <f t="shared" si="34"/>
        <v>0</v>
      </c>
      <c r="AC98" s="146">
        <f t="shared" si="45"/>
        <v>0</v>
      </c>
      <c r="AD98" s="58"/>
      <c r="AE98" s="54"/>
      <c r="AF98" s="165">
        <f t="shared" si="36"/>
        <v>0</v>
      </c>
      <c r="AG98" s="165">
        <f t="shared" si="38"/>
        <v>0</v>
      </c>
      <c r="AH98" s="165">
        <f t="shared" si="39"/>
        <v>0</v>
      </c>
      <c r="AI98" s="165">
        <f t="shared" si="40"/>
        <v>0</v>
      </c>
      <c r="AJ98" s="165">
        <f t="shared" si="41"/>
        <v>0</v>
      </c>
      <c r="AK98" s="165">
        <f t="shared" si="42"/>
        <v>0</v>
      </c>
      <c r="AL98" s="165">
        <f t="shared" si="43"/>
        <v>0</v>
      </c>
      <c r="AM98" s="165">
        <f t="shared" si="25"/>
        <v>0</v>
      </c>
      <c r="AN98" s="165">
        <f t="shared" si="26"/>
        <v>0</v>
      </c>
      <c r="AO98" s="165">
        <f t="shared" si="27"/>
        <v>0</v>
      </c>
      <c r="AP98" s="165">
        <f t="shared" si="28"/>
        <v>0</v>
      </c>
      <c r="AQ98" s="165">
        <f t="shared" si="29"/>
        <v>0</v>
      </c>
      <c r="AR98" s="165">
        <f t="shared" si="30"/>
        <v>0</v>
      </c>
      <c r="AS98" s="165">
        <f t="shared" si="31"/>
        <v>0</v>
      </c>
      <c r="AT98" s="165">
        <f t="shared" si="32"/>
        <v>0</v>
      </c>
      <c r="AU98" s="165">
        <f t="shared" si="46"/>
        <v>0</v>
      </c>
      <c r="AV98" s="165">
        <f t="shared" si="44"/>
        <v>0</v>
      </c>
      <c r="AW98" s="148">
        <f t="shared" si="37"/>
        <v>0</v>
      </c>
    </row>
    <row r="99" spans="1:49" ht="12.75" hidden="1">
      <c r="A99" s="58"/>
      <c r="B99" s="154">
        <v>77</v>
      </c>
      <c r="C99" s="153">
        <f>'F42-Price RMI'!C79</f>
        <v>0</v>
      </c>
      <c r="D99" s="138">
        <f>VLOOKUP($C99,'F42-Price RMI'!$C$3:$F$88,3,FALSE)</f>
        <v>0</v>
      </c>
      <c r="E99" s="259">
        <f>VLOOKUP(C99,'F42-Price RMI'!$C$2:$F$88,4,FALSE)</f>
        <v>0</v>
      </c>
      <c r="F99" s="139"/>
      <c r="G99" s="139"/>
      <c r="H99" s="156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>
        <f t="shared" si="35"/>
        <v>0</v>
      </c>
      <c r="AA99" s="157"/>
      <c r="AB99" s="145">
        <f t="shared" si="34"/>
        <v>0</v>
      </c>
      <c r="AC99" s="146">
        <f t="shared" si="45"/>
        <v>0</v>
      </c>
      <c r="AD99" s="58"/>
      <c r="AE99" s="54"/>
      <c r="AF99" s="165">
        <f t="shared" si="36"/>
        <v>0</v>
      </c>
      <c r="AG99" s="165">
        <f t="shared" si="38"/>
        <v>0</v>
      </c>
      <c r="AH99" s="165">
        <f t="shared" si="39"/>
        <v>0</v>
      </c>
      <c r="AI99" s="165">
        <f t="shared" si="40"/>
        <v>0</v>
      </c>
      <c r="AJ99" s="165">
        <f t="shared" si="41"/>
        <v>0</v>
      </c>
      <c r="AK99" s="165">
        <f t="shared" si="42"/>
        <v>0</v>
      </c>
      <c r="AL99" s="165">
        <f t="shared" si="43"/>
        <v>0</v>
      </c>
      <c r="AM99" s="165">
        <f t="shared" si="25"/>
        <v>0</v>
      </c>
      <c r="AN99" s="165">
        <f t="shared" si="26"/>
        <v>0</v>
      </c>
      <c r="AO99" s="165">
        <f t="shared" si="27"/>
        <v>0</v>
      </c>
      <c r="AP99" s="165">
        <f t="shared" si="28"/>
        <v>0</v>
      </c>
      <c r="AQ99" s="165">
        <f t="shared" si="29"/>
        <v>0</v>
      </c>
      <c r="AR99" s="165">
        <f t="shared" si="30"/>
        <v>0</v>
      </c>
      <c r="AS99" s="165">
        <f t="shared" si="31"/>
        <v>0</v>
      </c>
      <c r="AT99" s="165">
        <f t="shared" si="32"/>
        <v>0</v>
      </c>
      <c r="AU99" s="165">
        <f t="shared" si="46"/>
        <v>0</v>
      </c>
      <c r="AV99" s="165">
        <f t="shared" si="44"/>
        <v>0</v>
      </c>
      <c r="AW99" s="148">
        <f t="shared" si="37"/>
        <v>0</v>
      </c>
    </row>
    <row r="100" spans="1:49" ht="12.75" hidden="1">
      <c r="A100" s="58"/>
      <c r="B100" s="154">
        <v>78</v>
      </c>
      <c r="C100" s="153">
        <f>'F42-Price RMI'!C80</f>
        <v>0</v>
      </c>
      <c r="D100" s="138">
        <f>VLOOKUP($C100,'F42-Price RMI'!$C$3:$F$88,3,FALSE)</f>
        <v>0</v>
      </c>
      <c r="E100" s="259">
        <f>VLOOKUP(C100,'F42-Price RMI'!$C$2:$F$88,4,FALSE)</f>
        <v>0</v>
      </c>
      <c r="F100" s="139"/>
      <c r="G100" s="139"/>
      <c r="H100" s="156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>
        <f t="shared" si="35"/>
        <v>0</v>
      </c>
      <c r="AA100" s="157"/>
      <c r="AB100" s="145">
        <f t="shared" si="34"/>
        <v>0</v>
      </c>
      <c r="AC100" s="146">
        <f t="shared" si="45"/>
        <v>0</v>
      </c>
      <c r="AD100" s="58"/>
      <c r="AE100" s="54"/>
      <c r="AF100" s="165">
        <f t="shared" si="36"/>
        <v>0</v>
      </c>
      <c r="AG100" s="165">
        <f t="shared" si="38"/>
        <v>0</v>
      </c>
      <c r="AH100" s="165">
        <f t="shared" si="39"/>
        <v>0</v>
      </c>
      <c r="AI100" s="165">
        <f t="shared" si="40"/>
        <v>0</v>
      </c>
      <c r="AJ100" s="165">
        <f t="shared" si="41"/>
        <v>0</v>
      </c>
      <c r="AK100" s="165">
        <f t="shared" si="42"/>
        <v>0</v>
      </c>
      <c r="AL100" s="165">
        <f t="shared" si="43"/>
        <v>0</v>
      </c>
      <c r="AM100" s="165">
        <f t="shared" si="25"/>
        <v>0</v>
      </c>
      <c r="AN100" s="165">
        <f t="shared" si="26"/>
        <v>0</v>
      </c>
      <c r="AO100" s="165">
        <f t="shared" si="27"/>
        <v>0</v>
      </c>
      <c r="AP100" s="165">
        <f t="shared" si="28"/>
        <v>0</v>
      </c>
      <c r="AQ100" s="165">
        <f t="shared" si="29"/>
        <v>0</v>
      </c>
      <c r="AR100" s="165">
        <f t="shared" si="30"/>
        <v>0</v>
      </c>
      <c r="AS100" s="165">
        <f t="shared" si="31"/>
        <v>0</v>
      </c>
      <c r="AT100" s="165">
        <f t="shared" si="32"/>
        <v>0</v>
      </c>
      <c r="AU100" s="165">
        <f t="shared" si="46"/>
        <v>0</v>
      </c>
      <c r="AV100" s="165">
        <f t="shared" si="44"/>
        <v>0</v>
      </c>
      <c r="AW100" s="148">
        <f t="shared" si="37"/>
        <v>0</v>
      </c>
    </row>
    <row r="101" spans="1:49" ht="12.75" hidden="1">
      <c r="A101" s="58"/>
      <c r="B101" s="154">
        <v>79</v>
      </c>
      <c r="C101" s="153">
        <f>'F42-Price RMI'!C81</f>
        <v>0</v>
      </c>
      <c r="D101" s="138">
        <f>VLOOKUP($C101,'F42-Price RMI'!$C$3:$F$88,3,FALSE)</f>
        <v>0</v>
      </c>
      <c r="E101" s="259">
        <f>VLOOKUP(C101,'F42-Price RMI'!$C$2:$F$88,4,FALSE)</f>
        <v>0</v>
      </c>
      <c r="F101" s="139"/>
      <c r="G101" s="139"/>
      <c r="H101" s="156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>
        <f t="shared" si="35"/>
        <v>0</v>
      </c>
      <c r="AA101" s="157"/>
      <c r="AB101" s="145">
        <f t="shared" si="34"/>
        <v>0</v>
      </c>
      <c r="AC101" s="146">
        <f t="shared" si="45"/>
        <v>0</v>
      </c>
      <c r="AD101" s="58"/>
      <c r="AE101" s="54"/>
      <c r="AF101" s="165">
        <f t="shared" si="36"/>
        <v>0</v>
      </c>
      <c r="AG101" s="165">
        <f t="shared" si="38"/>
        <v>0</v>
      </c>
      <c r="AH101" s="165">
        <f t="shared" si="39"/>
        <v>0</v>
      </c>
      <c r="AI101" s="165">
        <f t="shared" si="40"/>
        <v>0</v>
      </c>
      <c r="AJ101" s="165">
        <f t="shared" si="41"/>
        <v>0</v>
      </c>
      <c r="AK101" s="165">
        <f t="shared" si="42"/>
        <v>0</v>
      </c>
      <c r="AL101" s="165">
        <f t="shared" si="43"/>
        <v>0</v>
      </c>
      <c r="AM101" s="165">
        <f t="shared" si="25"/>
        <v>0</v>
      </c>
      <c r="AN101" s="165">
        <f t="shared" si="26"/>
        <v>0</v>
      </c>
      <c r="AO101" s="165">
        <f t="shared" si="27"/>
        <v>0</v>
      </c>
      <c r="AP101" s="165">
        <f t="shared" si="28"/>
        <v>0</v>
      </c>
      <c r="AQ101" s="165">
        <f t="shared" si="29"/>
        <v>0</v>
      </c>
      <c r="AR101" s="165">
        <f t="shared" si="30"/>
        <v>0</v>
      </c>
      <c r="AS101" s="165">
        <f t="shared" si="31"/>
        <v>0</v>
      </c>
      <c r="AT101" s="165">
        <f t="shared" si="32"/>
        <v>0</v>
      </c>
      <c r="AU101" s="165">
        <f t="shared" si="46"/>
        <v>0</v>
      </c>
      <c r="AV101" s="165">
        <f t="shared" si="44"/>
        <v>0</v>
      </c>
      <c r="AW101" s="148">
        <f t="shared" si="37"/>
        <v>0</v>
      </c>
    </row>
    <row r="102" spans="1:49" ht="12.75" hidden="1">
      <c r="A102" s="58"/>
      <c r="B102" s="154">
        <v>80</v>
      </c>
      <c r="C102" s="153">
        <f>'F42-Price RMI'!C82</f>
        <v>0</v>
      </c>
      <c r="D102" s="138">
        <f>VLOOKUP($C102,'F42-Price RMI'!$C$3:$F$88,3,FALSE)</f>
        <v>0</v>
      </c>
      <c r="E102" s="259">
        <f>VLOOKUP(C102,'F42-Price RMI'!$C$2:$F$88,4,FALSE)</f>
        <v>0</v>
      </c>
      <c r="F102" s="139"/>
      <c r="G102" s="139"/>
      <c r="H102" s="156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>
        <f t="shared" si="35"/>
        <v>0</v>
      </c>
      <c r="AA102" s="157"/>
      <c r="AB102" s="145">
        <f t="shared" si="34"/>
        <v>0</v>
      </c>
      <c r="AC102" s="146">
        <f t="shared" si="45"/>
        <v>0</v>
      </c>
      <c r="AD102" s="58"/>
      <c r="AE102" s="54"/>
      <c r="AF102" s="165">
        <f t="shared" si="36"/>
        <v>0</v>
      </c>
      <c r="AG102" s="165">
        <f t="shared" si="38"/>
        <v>0</v>
      </c>
      <c r="AH102" s="165">
        <f t="shared" si="39"/>
        <v>0</v>
      </c>
      <c r="AI102" s="165">
        <f t="shared" si="40"/>
        <v>0</v>
      </c>
      <c r="AJ102" s="165">
        <f t="shared" si="41"/>
        <v>0</v>
      </c>
      <c r="AK102" s="165">
        <f t="shared" si="42"/>
        <v>0</v>
      </c>
      <c r="AL102" s="165">
        <f t="shared" si="43"/>
        <v>0</v>
      </c>
      <c r="AM102" s="165">
        <f t="shared" si="25"/>
        <v>0</v>
      </c>
      <c r="AN102" s="165">
        <f t="shared" si="26"/>
        <v>0</v>
      </c>
      <c r="AO102" s="165">
        <f t="shared" si="27"/>
        <v>0</v>
      </c>
      <c r="AP102" s="165">
        <f t="shared" si="28"/>
        <v>0</v>
      </c>
      <c r="AQ102" s="165">
        <f t="shared" si="29"/>
        <v>0</v>
      </c>
      <c r="AR102" s="165">
        <f t="shared" si="30"/>
        <v>0</v>
      </c>
      <c r="AS102" s="165">
        <f t="shared" si="31"/>
        <v>0</v>
      </c>
      <c r="AT102" s="165">
        <f t="shared" si="32"/>
        <v>0</v>
      </c>
      <c r="AU102" s="165">
        <f t="shared" si="46"/>
        <v>0</v>
      </c>
      <c r="AV102" s="165">
        <f t="shared" si="44"/>
        <v>0</v>
      </c>
      <c r="AW102" s="148">
        <f t="shared" si="37"/>
        <v>0</v>
      </c>
    </row>
    <row r="103" spans="1:49" ht="12.75" hidden="1">
      <c r="A103" s="58"/>
      <c r="B103" s="154">
        <v>81</v>
      </c>
      <c r="C103" s="153">
        <f>'F42-Price RMI'!C83</f>
        <v>0</v>
      </c>
      <c r="D103" s="138">
        <f>VLOOKUP($C103,'F42-Price RMI'!$C$3:$F$88,3,FALSE)</f>
        <v>0</v>
      </c>
      <c r="E103" s="259">
        <f>VLOOKUP(C103,'F42-Price RMI'!$C$2:$F$88,4,FALSE)</f>
        <v>0</v>
      </c>
      <c r="F103" s="139"/>
      <c r="G103" s="139"/>
      <c r="H103" s="156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>
        <f t="shared" si="35"/>
        <v>0</v>
      </c>
      <c r="AA103" s="157"/>
      <c r="AB103" s="145">
        <f t="shared" si="34"/>
        <v>0</v>
      </c>
      <c r="AC103" s="146">
        <f t="shared" si="45"/>
        <v>0</v>
      </c>
      <c r="AD103" s="58"/>
      <c r="AE103" s="54"/>
      <c r="AF103" s="165">
        <f t="shared" si="36"/>
        <v>0</v>
      </c>
      <c r="AG103" s="165">
        <f t="shared" si="38"/>
        <v>0</v>
      </c>
      <c r="AH103" s="165">
        <f t="shared" si="39"/>
        <v>0</v>
      </c>
      <c r="AI103" s="165">
        <f t="shared" si="40"/>
        <v>0</v>
      </c>
      <c r="AJ103" s="165">
        <f t="shared" si="41"/>
        <v>0</v>
      </c>
      <c r="AK103" s="165">
        <f t="shared" si="42"/>
        <v>0</v>
      </c>
      <c r="AL103" s="165">
        <f t="shared" si="43"/>
        <v>0</v>
      </c>
      <c r="AM103" s="165">
        <f t="shared" si="25"/>
        <v>0</v>
      </c>
      <c r="AN103" s="165">
        <f t="shared" si="26"/>
        <v>0</v>
      </c>
      <c r="AO103" s="165">
        <f t="shared" si="27"/>
        <v>0</v>
      </c>
      <c r="AP103" s="165">
        <f t="shared" si="28"/>
        <v>0</v>
      </c>
      <c r="AQ103" s="165">
        <f t="shared" si="29"/>
        <v>0</v>
      </c>
      <c r="AR103" s="165">
        <f t="shared" si="30"/>
        <v>0</v>
      </c>
      <c r="AS103" s="165">
        <f t="shared" si="31"/>
        <v>0</v>
      </c>
      <c r="AT103" s="165">
        <f t="shared" si="32"/>
        <v>0</v>
      </c>
      <c r="AU103" s="165">
        <f t="shared" si="46"/>
        <v>0</v>
      </c>
      <c r="AV103" s="165">
        <f t="shared" si="44"/>
        <v>0</v>
      </c>
      <c r="AW103" s="148">
        <f t="shared" si="37"/>
        <v>0</v>
      </c>
    </row>
    <row r="104" spans="1:49" ht="12.75" hidden="1" collapsed="1">
      <c r="A104" s="58"/>
      <c r="B104" s="154">
        <v>82</v>
      </c>
      <c r="C104" s="166">
        <f>'F42-Price RMI'!C84</f>
        <v>0</v>
      </c>
      <c r="D104" s="138">
        <f>VLOOKUP($C104,'F42-Price RMI'!$C$3:$F$88,3,FALSE)</f>
        <v>0</v>
      </c>
      <c r="E104" s="259">
        <f>VLOOKUP(C104,'F42-Price RMI'!$C$2:$F$88,4,FALSE)</f>
        <v>0</v>
      </c>
      <c r="F104" s="139"/>
      <c r="G104" s="139"/>
      <c r="H104" s="156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>
        <f t="shared" si="35"/>
        <v>0</v>
      </c>
      <c r="AA104" s="157"/>
      <c r="AB104" s="145">
        <f t="shared" si="34"/>
        <v>0</v>
      </c>
      <c r="AC104" s="146">
        <f t="shared" si="45"/>
        <v>0</v>
      </c>
      <c r="AD104" s="58"/>
      <c r="AE104" s="54"/>
      <c r="AF104" s="167">
        <f t="shared" si="36"/>
        <v>0</v>
      </c>
      <c r="AG104" s="167">
        <f t="shared" si="38"/>
        <v>0</v>
      </c>
      <c r="AH104" s="167">
        <f t="shared" si="39"/>
        <v>0</v>
      </c>
      <c r="AI104" s="167">
        <f t="shared" si="40"/>
        <v>0</v>
      </c>
      <c r="AJ104" s="167">
        <f t="shared" si="41"/>
        <v>0</v>
      </c>
      <c r="AK104" s="167">
        <f t="shared" si="42"/>
        <v>0</v>
      </c>
      <c r="AL104" s="167">
        <f t="shared" si="43"/>
        <v>0</v>
      </c>
      <c r="AM104" s="167">
        <f t="shared" si="25"/>
        <v>0</v>
      </c>
      <c r="AN104" s="167">
        <f t="shared" si="26"/>
        <v>0</v>
      </c>
      <c r="AO104" s="167">
        <f t="shared" si="27"/>
        <v>0</v>
      </c>
      <c r="AP104" s="167">
        <f t="shared" si="28"/>
        <v>0</v>
      </c>
      <c r="AQ104" s="167">
        <f t="shared" si="29"/>
        <v>0</v>
      </c>
      <c r="AR104" s="167">
        <f t="shared" si="30"/>
        <v>0</v>
      </c>
      <c r="AS104" s="167">
        <f t="shared" si="31"/>
        <v>0</v>
      </c>
      <c r="AT104" s="167">
        <f t="shared" si="32"/>
        <v>0</v>
      </c>
      <c r="AU104" s="167">
        <f t="shared" si="46"/>
        <v>0</v>
      </c>
      <c r="AV104" s="167">
        <f t="shared" si="44"/>
        <v>0</v>
      </c>
      <c r="AW104" s="148">
        <f t="shared" si="37"/>
        <v>0</v>
      </c>
    </row>
    <row r="105" spans="1:49" ht="12.75" hidden="1">
      <c r="A105" s="58"/>
      <c r="B105" s="154">
        <v>83</v>
      </c>
      <c r="C105" s="166">
        <f>'F42-Price RMI'!C85</f>
        <v>0</v>
      </c>
      <c r="D105" s="138">
        <f>VLOOKUP($C105,'F42-Price RMI'!$C$3:$F$88,3,FALSE)</f>
        <v>0</v>
      </c>
      <c r="E105" s="259">
        <f>VLOOKUP(C105,'F42-Price RMI'!$C$2:$F$88,4,FALSE)</f>
        <v>0</v>
      </c>
      <c r="F105" s="139"/>
      <c r="G105" s="139"/>
      <c r="H105" s="156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>
        <f t="shared" si="35"/>
        <v>0</v>
      </c>
      <c r="AA105" s="157"/>
      <c r="AB105" s="145">
        <f t="shared" si="34"/>
        <v>0</v>
      </c>
      <c r="AC105" s="146">
        <f t="shared" si="45"/>
        <v>0</v>
      </c>
      <c r="AD105" s="58"/>
      <c r="AE105" s="54"/>
      <c r="AF105" s="167">
        <f t="shared" si="36"/>
        <v>0</v>
      </c>
      <c r="AG105" s="167">
        <f t="shared" si="38"/>
        <v>0</v>
      </c>
      <c r="AH105" s="167">
        <f t="shared" si="39"/>
        <v>0</v>
      </c>
      <c r="AI105" s="167">
        <f t="shared" si="40"/>
        <v>0</v>
      </c>
      <c r="AJ105" s="167">
        <f t="shared" si="41"/>
        <v>0</v>
      </c>
      <c r="AK105" s="167">
        <f t="shared" si="42"/>
        <v>0</v>
      </c>
      <c r="AL105" s="167">
        <f t="shared" si="43"/>
        <v>0</v>
      </c>
      <c r="AM105" s="167">
        <f t="shared" si="25"/>
        <v>0</v>
      </c>
      <c r="AN105" s="167">
        <f t="shared" si="26"/>
        <v>0</v>
      </c>
      <c r="AO105" s="167">
        <f t="shared" si="27"/>
        <v>0</v>
      </c>
      <c r="AP105" s="167">
        <f t="shared" si="28"/>
        <v>0</v>
      </c>
      <c r="AQ105" s="167">
        <f t="shared" si="29"/>
        <v>0</v>
      </c>
      <c r="AR105" s="167">
        <f t="shared" si="30"/>
        <v>0</v>
      </c>
      <c r="AS105" s="167">
        <f t="shared" si="31"/>
        <v>0</v>
      </c>
      <c r="AT105" s="167">
        <f t="shared" si="32"/>
        <v>0</v>
      </c>
      <c r="AU105" s="167">
        <f t="shared" si="46"/>
        <v>0</v>
      </c>
      <c r="AV105" s="167">
        <f t="shared" si="44"/>
        <v>0</v>
      </c>
      <c r="AW105" s="148">
        <f t="shared" si="37"/>
        <v>0</v>
      </c>
    </row>
    <row r="106" spans="1:49" ht="12.75" hidden="1">
      <c r="A106" s="58"/>
      <c r="B106" s="154">
        <v>84</v>
      </c>
      <c r="C106" s="166">
        <f>'F42-Price RMI'!C86</f>
        <v>0</v>
      </c>
      <c r="D106" s="138">
        <f>VLOOKUP($C106,'F42-Price RMI'!$C$3:$F$88,3,FALSE)</f>
        <v>0</v>
      </c>
      <c r="E106" s="259">
        <f>VLOOKUP(C106,'F42-Price RMI'!$C$2:$F$88,4,FALSE)</f>
        <v>0</v>
      </c>
      <c r="F106" s="139"/>
      <c r="G106" s="139"/>
      <c r="H106" s="159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>
        <f>SUM(I106:Y106)</f>
        <v>0</v>
      </c>
      <c r="AA106" s="157"/>
      <c r="AB106" s="145">
        <f t="shared" si="34"/>
        <v>0</v>
      </c>
      <c r="AC106" s="146">
        <f t="shared" si="45"/>
        <v>0</v>
      </c>
      <c r="AD106" s="58"/>
      <c r="AE106" s="54"/>
      <c r="AF106" s="167">
        <f t="shared" si="36"/>
        <v>0</v>
      </c>
      <c r="AG106" s="167">
        <f t="shared" si="38"/>
        <v>0</v>
      </c>
      <c r="AH106" s="167">
        <f t="shared" si="39"/>
        <v>0</v>
      </c>
      <c r="AI106" s="167">
        <f t="shared" si="40"/>
        <v>0</v>
      </c>
      <c r="AJ106" s="167">
        <f t="shared" si="41"/>
        <v>0</v>
      </c>
      <c r="AK106" s="167">
        <f t="shared" si="42"/>
        <v>0</v>
      </c>
      <c r="AL106" s="167">
        <f t="shared" si="43"/>
        <v>0</v>
      </c>
      <c r="AM106" s="167">
        <f t="shared" si="25"/>
        <v>0</v>
      </c>
      <c r="AN106" s="167">
        <f t="shared" si="26"/>
        <v>0</v>
      </c>
      <c r="AO106" s="167">
        <f t="shared" si="27"/>
        <v>0</v>
      </c>
      <c r="AP106" s="167">
        <f t="shared" si="28"/>
        <v>0</v>
      </c>
      <c r="AQ106" s="167">
        <f t="shared" si="29"/>
        <v>0</v>
      </c>
      <c r="AR106" s="167">
        <f t="shared" si="30"/>
        <v>0</v>
      </c>
      <c r="AS106" s="167">
        <f t="shared" si="31"/>
        <v>0</v>
      </c>
      <c r="AT106" s="167">
        <f t="shared" si="32"/>
        <v>0</v>
      </c>
      <c r="AU106" s="167">
        <f t="shared" si="46"/>
        <v>0</v>
      </c>
      <c r="AV106" s="167">
        <f t="shared" si="44"/>
        <v>0</v>
      </c>
      <c r="AW106" s="148">
        <f t="shared" si="37"/>
        <v>0</v>
      </c>
    </row>
    <row r="107" spans="1:49" ht="12.75" hidden="1">
      <c r="A107" s="58"/>
      <c r="B107" s="154">
        <v>85</v>
      </c>
      <c r="C107" s="166">
        <f>'F42-Price RMI'!C87</f>
        <v>0</v>
      </c>
      <c r="D107" s="138">
        <f>VLOOKUP($C107,'F42-Price RMI'!$C$3:$F$88,3,FALSE)</f>
        <v>0</v>
      </c>
      <c r="E107" s="259">
        <f>VLOOKUP(C107,'F42-Price RMI'!$C$2:$F$88,4,FALSE)</f>
        <v>0</v>
      </c>
      <c r="F107" s="159"/>
      <c r="G107" s="159"/>
      <c r="H107" s="159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>
        <f t="shared" si="35"/>
        <v>0</v>
      </c>
      <c r="AA107" s="157"/>
      <c r="AB107" s="145">
        <f t="shared" si="34"/>
        <v>0</v>
      </c>
      <c r="AC107" s="146">
        <f t="shared" si="45"/>
        <v>0</v>
      </c>
      <c r="AD107" s="58"/>
      <c r="AE107" s="54"/>
      <c r="AF107" s="168">
        <f t="shared" si="36"/>
        <v>0</v>
      </c>
      <c r="AG107" s="168">
        <f t="shared" si="38"/>
        <v>0</v>
      </c>
      <c r="AH107" s="168">
        <f t="shared" si="39"/>
        <v>0</v>
      </c>
      <c r="AI107" s="168">
        <f t="shared" si="40"/>
        <v>0</v>
      </c>
      <c r="AJ107" s="168">
        <f t="shared" si="41"/>
        <v>0</v>
      </c>
      <c r="AK107" s="168">
        <f t="shared" si="42"/>
        <v>0</v>
      </c>
      <c r="AL107" s="168">
        <f t="shared" si="43"/>
        <v>0</v>
      </c>
      <c r="AM107" s="168">
        <f t="shared" si="25"/>
        <v>0</v>
      </c>
      <c r="AN107" s="168">
        <f t="shared" si="26"/>
        <v>0</v>
      </c>
      <c r="AO107" s="168">
        <f t="shared" si="27"/>
        <v>0</v>
      </c>
      <c r="AP107" s="168">
        <f t="shared" si="28"/>
        <v>0</v>
      </c>
      <c r="AQ107" s="168">
        <f t="shared" si="29"/>
        <v>0</v>
      </c>
      <c r="AR107" s="168">
        <f t="shared" si="30"/>
        <v>0</v>
      </c>
      <c r="AS107" s="168">
        <f t="shared" si="31"/>
        <v>0</v>
      </c>
      <c r="AT107" s="168">
        <f t="shared" si="32"/>
        <v>0</v>
      </c>
      <c r="AU107" s="168">
        <f t="shared" si="46"/>
        <v>0</v>
      </c>
      <c r="AV107" s="168">
        <f t="shared" si="44"/>
        <v>0</v>
      </c>
      <c r="AW107" s="148">
        <f t="shared" si="37"/>
        <v>0</v>
      </c>
    </row>
    <row r="108" spans="1:49" ht="12.75" hidden="1">
      <c r="A108" s="58"/>
      <c r="B108" s="154">
        <v>86</v>
      </c>
      <c r="C108" s="166">
        <f>'F42-Price RMI'!C88</f>
        <v>0</v>
      </c>
      <c r="D108" s="138">
        <f>VLOOKUP($C108,'F42-Price RMI'!$C$3:$F$88,3,FALSE)</f>
        <v>0</v>
      </c>
      <c r="E108" s="259">
        <f>VLOOKUP(C108,'F42-Price RMI'!$C$2:$F$88,4,FALSE)</f>
        <v>0</v>
      </c>
      <c r="F108" s="159"/>
      <c r="G108" s="159"/>
      <c r="H108" s="159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>
        <f>SUM(I108:Y108)</f>
        <v>0</v>
      </c>
      <c r="AA108" s="157"/>
      <c r="AB108" s="145">
        <f>IF(Z108&gt;0,AA108/Z108,0)</f>
        <v>0</v>
      </c>
      <c r="AC108" s="146">
        <f>F108+G108-H108-Z108-AA108</f>
        <v>0</v>
      </c>
      <c r="AD108" s="58"/>
      <c r="AE108" s="54"/>
      <c r="AF108" s="168">
        <f aca="true" t="shared" si="47" ref="AF108:AO112">$E108*I108</f>
        <v>0</v>
      </c>
      <c r="AG108" s="168">
        <f t="shared" si="47"/>
        <v>0</v>
      </c>
      <c r="AH108" s="168">
        <f t="shared" si="47"/>
        <v>0</v>
      </c>
      <c r="AI108" s="168">
        <f t="shared" si="47"/>
        <v>0</v>
      </c>
      <c r="AJ108" s="168">
        <f t="shared" si="47"/>
        <v>0</v>
      </c>
      <c r="AK108" s="168">
        <f t="shared" si="47"/>
        <v>0</v>
      </c>
      <c r="AL108" s="168">
        <f t="shared" si="47"/>
        <v>0</v>
      </c>
      <c r="AM108" s="168">
        <f t="shared" si="47"/>
        <v>0</v>
      </c>
      <c r="AN108" s="168">
        <f t="shared" si="47"/>
        <v>0</v>
      </c>
      <c r="AO108" s="168">
        <f t="shared" si="47"/>
        <v>0</v>
      </c>
      <c r="AP108" s="168">
        <f aca="true" t="shared" si="48" ref="AP108:AW112">$E108*S108</f>
        <v>0</v>
      </c>
      <c r="AQ108" s="168">
        <f t="shared" si="48"/>
        <v>0</v>
      </c>
      <c r="AR108" s="168">
        <f t="shared" si="48"/>
        <v>0</v>
      </c>
      <c r="AS108" s="168">
        <f t="shared" si="48"/>
        <v>0</v>
      </c>
      <c r="AT108" s="168">
        <f t="shared" si="48"/>
        <v>0</v>
      </c>
      <c r="AU108" s="168">
        <f t="shared" si="48"/>
        <v>0</v>
      </c>
      <c r="AV108" s="168">
        <f t="shared" si="48"/>
        <v>0</v>
      </c>
      <c r="AW108" s="148">
        <f t="shared" si="48"/>
        <v>0</v>
      </c>
    </row>
    <row r="109" spans="1:49" ht="12.75" hidden="1">
      <c r="A109" s="58"/>
      <c r="B109" s="154">
        <v>87</v>
      </c>
      <c r="C109" s="166">
        <f>'F42-Price RMI'!C89</f>
        <v>0</v>
      </c>
      <c r="D109" s="138">
        <f>VLOOKUP($C109,'F42-Price RMI'!$C$3:$F$88,3,FALSE)</f>
        <v>0</v>
      </c>
      <c r="E109" s="259">
        <f>VLOOKUP(C109,'F42-Price RMI'!$C$2:$F$88,4,FALSE)</f>
        <v>0</v>
      </c>
      <c r="F109" s="159"/>
      <c r="G109" s="159"/>
      <c r="H109" s="159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>
        <f>SUM(I109:Y109)</f>
        <v>0</v>
      </c>
      <c r="AA109" s="157"/>
      <c r="AB109" s="145">
        <f>IF(Z109&gt;0,AA109/Z109,0)</f>
        <v>0</v>
      </c>
      <c r="AC109" s="146">
        <f>F109+G109-H109-Z109-AA109</f>
        <v>0</v>
      </c>
      <c r="AD109" s="58"/>
      <c r="AE109" s="54"/>
      <c r="AF109" s="168">
        <f t="shared" si="47"/>
        <v>0</v>
      </c>
      <c r="AG109" s="168">
        <f t="shared" si="47"/>
        <v>0</v>
      </c>
      <c r="AH109" s="168">
        <f t="shared" si="47"/>
        <v>0</v>
      </c>
      <c r="AI109" s="168">
        <f t="shared" si="47"/>
        <v>0</v>
      </c>
      <c r="AJ109" s="168">
        <f t="shared" si="47"/>
        <v>0</v>
      </c>
      <c r="AK109" s="168">
        <f t="shared" si="47"/>
        <v>0</v>
      </c>
      <c r="AL109" s="168">
        <f t="shared" si="47"/>
        <v>0</v>
      </c>
      <c r="AM109" s="168">
        <f t="shared" si="47"/>
        <v>0</v>
      </c>
      <c r="AN109" s="168">
        <f t="shared" si="47"/>
        <v>0</v>
      </c>
      <c r="AO109" s="168">
        <f t="shared" si="47"/>
        <v>0</v>
      </c>
      <c r="AP109" s="168">
        <f t="shared" si="48"/>
        <v>0</v>
      </c>
      <c r="AQ109" s="168">
        <f t="shared" si="48"/>
        <v>0</v>
      </c>
      <c r="AR109" s="168">
        <f t="shared" si="48"/>
        <v>0</v>
      </c>
      <c r="AS109" s="168">
        <f t="shared" si="48"/>
        <v>0</v>
      </c>
      <c r="AT109" s="168">
        <f t="shared" si="48"/>
        <v>0</v>
      </c>
      <c r="AU109" s="168">
        <f t="shared" si="48"/>
        <v>0</v>
      </c>
      <c r="AV109" s="168">
        <f t="shared" si="48"/>
        <v>0</v>
      </c>
      <c r="AW109" s="148">
        <f t="shared" si="48"/>
        <v>0</v>
      </c>
    </row>
    <row r="110" spans="1:49" ht="12.75" hidden="1">
      <c r="A110" s="58"/>
      <c r="B110" s="154">
        <v>88</v>
      </c>
      <c r="C110" s="166">
        <f>'F42-Price RMI'!C90</f>
        <v>0</v>
      </c>
      <c r="D110" s="138">
        <f>VLOOKUP($C110,'F42-Price RMI'!$C$3:$F$88,3,FALSE)</f>
        <v>0</v>
      </c>
      <c r="E110" s="259">
        <f>VLOOKUP(C110,'F42-Price RMI'!$C$2:$F$88,4,FALSE)</f>
        <v>0</v>
      </c>
      <c r="F110" s="159"/>
      <c r="G110" s="159"/>
      <c r="H110" s="159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>
        <f>SUM(I110:Y110)</f>
        <v>0</v>
      </c>
      <c r="AA110" s="157"/>
      <c r="AB110" s="145">
        <f>IF(Z110&gt;0,AA110/Z110,0)</f>
        <v>0</v>
      </c>
      <c r="AC110" s="146">
        <f>F110+G110-H110-Z110-AA110</f>
        <v>0</v>
      </c>
      <c r="AD110" s="58"/>
      <c r="AE110" s="54"/>
      <c r="AF110" s="168">
        <f t="shared" si="47"/>
        <v>0</v>
      </c>
      <c r="AG110" s="168">
        <f t="shared" si="47"/>
        <v>0</v>
      </c>
      <c r="AH110" s="168">
        <f t="shared" si="47"/>
        <v>0</v>
      </c>
      <c r="AI110" s="168">
        <f t="shared" si="47"/>
        <v>0</v>
      </c>
      <c r="AJ110" s="168">
        <f t="shared" si="47"/>
        <v>0</v>
      </c>
      <c r="AK110" s="168">
        <f t="shared" si="47"/>
        <v>0</v>
      </c>
      <c r="AL110" s="168">
        <f t="shared" si="47"/>
        <v>0</v>
      </c>
      <c r="AM110" s="168">
        <f t="shared" si="47"/>
        <v>0</v>
      </c>
      <c r="AN110" s="168">
        <f t="shared" si="47"/>
        <v>0</v>
      </c>
      <c r="AO110" s="168">
        <f t="shared" si="47"/>
        <v>0</v>
      </c>
      <c r="AP110" s="168">
        <f t="shared" si="48"/>
        <v>0</v>
      </c>
      <c r="AQ110" s="168">
        <f t="shared" si="48"/>
        <v>0</v>
      </c>
      <c r="AR110" s="168">
        <f t="shared" si="48"/>
        <v>0</v>
      </c>
      <c r="AS110" s="168">
        <f t="shared" si="48"/>
        <v>0</v>
      </c>
      <c r="AT110" s="168">
        <f t="shared" si="48"/>
        <v>0</v>
      </c>
      <c r="AU110" s="168">
        <f t="shared" si="48"/>
        <v>0</v>
      </c>
      <c r="AV110" s="168">
        <f t="shared" si="48"/>
        <v>0</v>
      </c>
      <c r="AW110" s="148">
        <f t="shared" si="48"/>
        <v>0</v>
      </c>
    </row>
    <row r="111" spans="1:49" ht="12.75" hidden="1">
      <c r="A111" s="58"/>
      <c r="B111" s="154">
        <v>89</v>
      </c>
      <c r="C111" s="166">
        <f>'F42-Price RMI'!C91</f>
        <v>0</v>
      </c>
      <c r="D111" s="138">
        <f>VLOOKUP($C111,'F42-Price RMI'!$C$3:$F$88,3,FALSE)</f>
        <v>0</v>
      </c>
      <c r="E111" s="259">
        <f>VLOOKUP(C111,'F42-Price RMI'!$C$2:$F$88,4,FALSE)</f>
        <v>0</v>
      </c>
      <c r="F111" s="159"/>
      <c r="G111" s="159"/>
      <c r="H111" s="159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>
        <f>SUM(I111:Y111)</f>
        <v>0</v>
      </c>
      <c r="AA111" s="157"/>
      <c r="AB111" s="145">
        <f>IF(Z111&gt;0,AA111/Z111,0)</f>
        <v>0</v>
      </c>
      <c r="AC111" s="146">
        <f>F111+G111-H111-Z111-AA111</f>
        <v>0</v>
      </c>
      <c r="AD111" s="58"/>
      <c r="AE111" s="54"/>
      <c r="AF111" s="168">
        <f t="shared" si="47"/>
        <v>0</v>
      </c>
      <c r="AG111" s="168">
        <f t="shared" si="47"/>
        <v>0</v>
      </c>
      <c r="AH111" s="168">
        <f t="shared" si="47"/>
        <v>0</v>
      </c>
      <c r="AI111" s="168">
        <f t="shared" si="47"/>
        <v>0</v>
      </c>
      <c r="AJ111" s="168">
        <f t="shared" si="47"/>
        <v>0</v>
      </c>
      <c r="AK111" s="168">
        <f t="shared" si="47"/>
        <v>0</v>
      </c>
      <c r="AL111" s="168">
        <f t="shared" si="47"/>
        <v>0</v>
      </c>
      <c r="AM111" s="168">
        <f t="shared" si="47"/>
        <v>0</v>
      </c>
      <c r="AN111" s="168">
        <f t="shared" si="47"/>
        <v>0</v>
      </c>
      <c r="AO111" s="168">
        <f t="shared" si="47"/>
        <v>0</v>
      </c>
      <c r="AP111" s="168">
        <f t="shared" si="48"/>
        <v>0</v>
      </c>
      <c r="AQ111" s="168">
        <f t="shared" si="48"/>
        <v>0</v>
      </c>
      <c r="AR111" s="168">
        <f t="shared" si="48"/>
        <v>0</v>
      </c>
      <c r="AS111" s="168">
        <f t="shared" si="48"/>
        <v>0</v>
      </c>
      <c r="AT111" s="168">
        <f t="shared" si="48"/>
        <v>0</v>
      </c>
      <c r="AU111" s="168">
        <f t="shared" si="48"/>
        <v>0</v>
      </c>
      <c r="AV111" s="168">
        <f t="shared" si="48"/>
        <v>0</v>
      </c>
      <c r="AW111" s="148">
        <f t="shared" si="48"/>
        <v>0</v>
      </c>
    </row>
    <row r="112" spans="1:49" ht="12.75" hidden="1">
      <c r="A112" s="58"/>
      <c r="B112" s="154">
        <v>90</v>
      </c>
      <c r="C112" s="166">
        <f>'F42-Price RMI'!C92</f>
        <v>0</v>
      </c>
      <c r="D112" s="138">
        <f>VLOOKUP($C112,'F42-Price RMI'!$C$3:$F$88,3,FALSE)</f>
        <v>0</v>
      </c>
      <c r="E112" s="259">
        <f>VLOOKUP(C112,'F42-Price RMI'!$C$2:$F$88,4,FALSE)</f>
        <v>0</v>
      </c>
      <c r="F112" s="159"/>
      <c r="G112" s="159"/>
      <c r="H112" s="159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>
        <f>SUM(I112:Y112)</f>
        <v>0</v>
      </c>
      <c r="AA112" s="157"/>
      <c r="AB112" s="145">
        <f>IF(Z112&gt;0,AA112/Z112,0)</f>
        <v>0</v>
      </c>
      <c r="AC112" s="146">
        <f>F112+G112-H112-Z112-AA112</f>
        <v>0</v>
      </c>
      <c r="AD112" s="58"/>
      <c r="AE112" s="54"/>
      <c r="AF112" s="168">
        <f t="shared" si="47"/>
        <v>0</v>
      </c>
      <c r="AG112" s="168">
        <f t="shared" si="47"/>
        <v>0</v>
      </c>
      <c r="AH112" s="168">
        <f t="shared" si="47"/>
        <v>0</v>
      </c>
      <c r="AI112" s="168">
        <f t="shared" si="47"/>
        <v>0</v>
      </c>
      <c r="AJ112" s="168">
        <f t="shared" si="47"/>
        <v>0</v>
      </c>
      <c r="AK112" s="168">
        <f t="shared" si="47"/>
        <v>0</v>
      </c>
      <c r="AL112" s="168">
        <f t="shared" si="47"/>
        <v>0</v>
      </c>
      <c r="AM112" s="168">
        <f t="shared" si="47"/>
        <v>0</v>
      </c>
      <c r="AN112" s="168">
        <f t="shared" si="47"/>
        <v>0</v>
      </c>
      <c r="AO112" s="168">
        <f t="shared" si="47"/>
        <v>0</v>
      </c>
      <c r="AP112" s="168">
        <f t="shared" si="48"/>
        <v>0</v>
      </c>
      <c r="AQ112" s="168">
        <f t="shared" si="48"/>
        <v>0</v>
      </c>
      <c r="AR112" s="168">
        <f t="shared" si="48"/>
        <v>0</v>
      </c>
      <c r="AS112" s="168">
        <f t="shared" si="48"/>
        <v>0</v>
      </c>
      <c r="AT112" s="168">
        <f t="shared" si="48"/>
        <v>0</v>
      </c>
      <c r="AU112" s="168">
        <f t="shared" si="48"/>
        <v>0</v>
      </c>
      <c r="AV112" s="168">
        <f t="shared" si="48"/>
        <v>0</v>
      </c>
      <c r="AW112" s="148">
        <f t="shared" si="48"/>
        <v>0</v>
      </c>
    </row>
    <row r="113" spans="1:72" ht="12.75" collapsed="1">
      <c r="A113" s="58"/>
      <c r="B113" s="169"/>
      <c r="C113" s="470"/>
      <c r="D113" s="169"/>
      <c r="E113" s="169"/>
      <c r="F113" s="169"/>
      <c r="G113" s="59"/>
      <c r="H113" s="170"/>
      <c r="I113" s="171"/>
      <c r="J113" s="171"/>
      <c r="K113" s="171"/>
      <c r="L113" s="171"/>
      <c r="M113" s="171"/>
      <c r="N113" s="171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58"/>
      <c r="AC113" s="171"/>
      <c r="AD113" s="58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</row>
    <row r="114" spans="1:49" ht="12.75">
      <c r="A114" s="58"/>
      <c r="B114" s="169"/>
      <c r="C114" s="59"/>
      <c r="D114" s="58"/>
      <c r="E114" s="59"/>
      <c r="F114" s="59"/>
      <c r="G114" s="59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AA114" s="58"/>
      <c r="AB114" s="58"/>
      <c r="AC114" s="58"/>
      <c r="AD114" s="58"/>
      <c r="AE114" s="54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</row>
    <row r="115" spans="1:37" ht="12.75">
      <c r="A115" s="58"/>
      <c r="D115" s="54"/>
      <c r="E115" s="54"/>
      <c r="F115" s="533" t="s">
        <v>401</v>
      </c>
      <c r="G115" s="534"/>
      <c r="H115" s="535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58"/>
      <c r="AA115" s="58"/>
      <c r="AB115" s="58"/>
      <c r="AC115" s="54"/>
      <c r="AD115" s="58"/>
      <c r="AE115" s="54"/>
      <c r="AF115" s="54"/>
      <c r="AG115" s="54"/>
      <c r="AH115" s="54"/>
      <c r="AI115" s="54"/>
      <c r="AJ115" s="54"/>
      <c r="AK115" s="54"/>
    </row>
    <row r="116" spans="1:37" ht="12.75">
      <c r="A116" s="58"/>
      <c r="D116" s="54"/>
      <c r="E116" s="54"/>
      <c r="F116" s="536" t="s">
        <v>40</v>
      </c>
      <c r="G116" s="537"/>
      <c r="H116" s="538"/>
      <c r="I116" s="387">
        <f>SUM(I23:I34)</f>
        <v>352.599</v>
      </c>
      <c r="J116" s="387">
        <f>SUM(J23:J34)</f>
        <v>371.7</v>
      </c>
      <c r="K116" s="387">
        <f aca="true" t="shared" si="49" ref="K116:X116">SUM(K23:K34)</f>
        <v>0</v>
      </c>
      <c r="L116" s="387">
        <f t="shared" si="49"/>
        <v>201.3</v>
      </c>
      <c r="M116" s="387">
        <f t="shared" si="49"/>
        <v>0</v>
      </c>
      <c r="N116" s="387">
        <f t="shared" si="49"/>
        <v>0</v>
      </c>
      <c r="O116" s="387">
        <f t="shared" si="49"/>
        <v>400</v>
      </c>
      <c r="P116" s="387">
        <f t="shared" si="49"/>
        <v>0</v>
      </c>
      <c r="Q116" s="387">
        <f t="shared" si="49"/>
        <v>155</v>
      </c>
      <c r="R116" s="387">
        <f t="shared" si="49"/>
        <v>0</v>
      </c>
      <c r="S116" s="387">
        <f t="shared" si="49"/>
        <v>0</v>
      </c>
      <c r="T116" s="387">
        <f t="shared" si="49"/>
        <v>0</v>
      </c>
      <c r="U116" s="387">
        <f t="shared" si="49"/>
        <v>0</v>
      </c>
      <c r="V116" s="387">
        <f t="shared" si="49"/>
        <v>0</v>
      </c>
      <c r="W116" s="387">
        <f t="shared" si="49"/>
        <v>0</v>
      </c>
      <c r="X116" s="387">
        <f t="shared" si="49"/>
        <v>0</v>
      </c>
      <c r="Y116" s="58"/>
      <c r="AA116" s="58"/>
      <c r="AB116" s="58"/>
      <c r="AC116" s="58"/>
      <c r="AD116" s="58"/>
      <c r="AE116" s="54"/>
      <c r="AF116" s="54"/>
      <c r="AG116" s="54"/>
      <c r="AH116" s="54"/>
      <c r="AI116" s="54"/>
      <c r="AJ116" s="54"/>
      <c r="AK116" s="54"/>
    </row>
    <row r="117" spans="1:37" ht="12.75">
      <c r="A117" s="58"/>
      <c r="D117" s="54"/>
      <c r="E117" s="54"/>
      <c r="F117" s="542" t="s">
        <v>41</v>
      </c>
      <c r="G117" s="543"/>
      <c r="H117" s="544"/>
      <c r="I117" s="174">
        <f aca="true" t="shared" si="50" ref="I117:X117">I14</f>
        <v>34.51744965769114</v>
      </c>
      <c r="J117" s="174">
        <f t="shared" si="50"/>
        <v>33.96177279481462</v>
      </c>
      <c r="K117" s="174">
        <f t="shared" si="50"/>
        <v>0</v>
      </c>
      <c r="L117" s="174">
        <f t="shared" si="50"/>
        <v>150</v>
      </c>
      <c r="M117" s="174">
        <f t="shared" si="50"/>
        <v>0</v>
      </c>
      <c r="N117" s="174">
        <f t="shared" si="50"/>
        <v>0</v>
      </c>
      <c r="O117" s="174">
        <f t="shared" si="50"/>
        <v>400</v>
      </c>
      <c r="P117" s="174">
        <f t="shared" si="50"/>
        <v>0</v>
      </c>
      <c r="Q117" s="174">
        <f t="shared" si="50"/>
        <v>150</v>
      </c>
      <c r="R117" s="174">
        <f t="shared" si="50"/>
        <v>0</v>
      </c>
      <c r="S117" s="174">
        <f t="shared" si="50"/>
        <v>0</v>
      </c>
      <c r="T117" s="174">
        <f t="shared" si="50"/>
        <v>0</v>
      </c>
      <c r="U117" s="174">
        <f t="shared" si="50"/>
        <v>0</v>
      </c>
      <c r="V117" s="174">
        <f t="shared" si="50"/>
        <v>0</v>
      </c>
      <c r="W117" s="174">
        <f t="shared" si="50"/>
        <v>0</v>
      </c>
      <c r="X117" s="174">
        <f t="shared" si="50"/>
        <v>0</v>
      </c>
      <c r="Y117" s="58"/>
      <c r="AA117" s="58"/>
      <c r="AB117" s="58"/>
      <c r="AC117" s="58"/>
      <c r="AD117" s="58"/>
      <c r="AE117" s="54"/>
      <c r="AF117" s="54"/>
      <c r="AG117" s="54"/>
      <c r="AH117" s="54"/>
      <c r="AI117" s="54"/>
      <c r="AJ117" s="54"/>
      <c r="AK117" s="54"/>
    </row>
    <row r="118" spans="1:37" ht="12.75">
      <c r="A118" s="58"/>
      <c r="D118" s="54"/>
      <c r="E118" s="54"/>
      <c r="F118" s="542" t="s">
        <v>42</v>
      </c>
      <c r="G118" s="543"/>
      <c r="H118" s="544"/>
      <c r="I118" s="174">
        <f>I117-I116</f>
        <v>-318.08155034230884</v>
      </c>
      <c r="J118" s="174">
        <f aca="true" t="shared" si="51" ref="J118:X118">J117-J116</f>
        <v>-337.73822720518535</v>
      </c>
      <c r="K118" s="174">
        <f t="shared" si="51"/>
        <v>0</v>
      </c>
      <c r="L118" s="174">
        <f t="shared" si="51"/>
        <v>-51.30000000000001</v>
      </c>
      <c r="M118" s="174">
        <f t="shared" si="51"/>
        <v>0</v>
      </c>
      <c r="N118" s="174">
        <f t="shared" si="51"/>
        <v>0</v>
      </c>
      <c r="O118" s="174">
        <f t="shared" si="51"/>
        <v>0</v>
      </c>
      <c r="P118" s="174">
        <f t="shared" si="51"/>
        <v>0</v>
      </c>
      <c r="Q118" s="174">
        <f t="shared" si="51"/>
        <v>-5</v>
      </c>
      <c r="R118" s="174">
        <f t="shared" si="51"/>
        <v>0</v>
      </c>
      <c r="S118" s="174">
        <f t="shared" si="51"/>
        <v>0</v>
      </c>
      <c r="T118" s="174">
        <f t="shared" si="51"/>
        <v>0</v>
      </c>
      <c r="U118" s="174">
        <f t="shared" si="51"/>
        <v>0</v>
      </c>
      <c r="V118" s="174">
        <f t="shared" si="51"/>
        <v>0</v>
      </c>
      <c r="W118" s="174">
        <f t="shared" si="51"/>
        <v>0</v>
      </c>
      <c r="X118" s="174">
        <f t="shared" si="51"/>
        <v>0</v>
      </c>
      <c r="Y118" s="58"/>
      <c r="AA118" s="58"/>
      <c r="AB118" s="58"/>
      <c r="AC118" s="58"/>
      <c r="AD118" s="58"/>
      <c r="AE118" s="54"/>
      <c r="AF118" s="54"/>
      <c r="AG118" s="54"/>
      <c r="AH118" s="54"/>
      <c r="AI118" s="54"/>
      <c r="AJ118" s="54"/>
      <c r="AK118" s="54"/>
    </row>
    <row r="119" spans="1:37" ht="12.75">
      <c r="A119" s="58"/>
      <c r="D119" s="54"/>
      <c r="E119" s="54"/>
      <c r="F119" s="542" t="s">
        <v>402</v>
      </c>
      <c r="G119" s="543"/>
      <c r="H119" s="544"/>
      <c r="I119" s="175">
        <f>IF(I116&gt;0,I118/I116,0)</f>
        <v>-0.9021056507315927</v>
      </c>
      <c r="J119" s="175">
        <f aca="true" t="shared" si="52" ref="J119:X119">IF(J116&gt;0,J118/J116,0)</f>
        <v>-0.9086312273478218</v>
      </c>
      <c r="K119" s="175">
        <f t="shared" si="52"/>
        <v>0</v>
      </c>
      <c r="L119" s="175">
        <f t="shared" si="52"/>
        <v>-0.25484351713859915</v>
      </c>
      <c r="M119" s="175">
        <f t="shared" si="52"/>
        <v>0</v>
      </c>
      <c r="N119" s="175">
        <f t="shared" si="52"/>
        <v>0</v>
      </c>
      <c r="O119" s="175">
        <f t="shared" si="52"/>
        <v>0</v>
      </c>
      <c r="P119" s="175">
        <f t="shared" si="52"/>
        <v>0</v>
      </c>
      <c r="Q119" s="175">
        <f t="shared" si="52"/>
        <v>-0.03225806451612903</v>
      </c>
      <c r="R119" s="175">
        <f t="shared" si="52"/>
        <v>0</v>
      </c>
      <c r="S119" s="175">
        <f t="shared" si="52"/>
        <v>0</v>
      </c>
      <c r="T119" s="175">
        <f t="shared" si="52"/>
        <v>0</v>
      </c>
      <c r="U119" s="175">
        <f t="shared" si="52"/>
        <v>0</v>
      </c>
      <c r="V119" s="175">
        <f t="shared" si="52"/>
        <v>0</v>
      </c>
      <c r="W119" s="175">
        <f t="shared" si="52"/>
        <v>0</v>
      </c>
      <c r="X119" s="175">
        <f t="shared" si="52"/>
        <v>0</v>
      </c>
      <c r="Y119" s="58"/>
      <c r="AA119" s="58"/>
      <c r="AB119" s="58"/>
      <c r="AC119" s="58"/>
      <c r="AD119" s="58"/>
      <c r="AE119" s="54"/>
      <c r="AF119" s="54"/>
      <c r="AG119" s="54"/>
      <c r="AH119" s="54"/>
      <c r="AI119" s="54"/>
      <c r="AJ119" s="54"/>
      <c r="AK119" s="54"/>
    </row>
    <row r="120" spans="1:37" ht="12.75">
      <c r="A120" s="58"/>
      <c r="D120" s="54"/>
      <c r="E120" s="54"/>
      <c r="F120" s="558" t="s">
        <v>158</v>
      </c>
      <c r="G120" s="559"/>
      <c r="H120" s="560"/>
      <c r="I120" s="519">
        <f>IF(I117&gt;0,I116/I117,0)</f>
        <v>10.215094205878977</v>
      </c>
      <c r="J120" s="519">
        <f aca="true" t="shared" si="53" ref="J120:X120">IF(J117&gt;0,J116/J117,0)</f>
        <v>10.944658344123667</v>
      </c>
      <c r="K120" s="519">
        <f t="shared" si="53"/>
        <v>0</v>
      </c>
      <c r="L120" s="519">
        <f t="shared" si="53"/>
        <v>1.342</v>
      </c>
      <c r="M120" s="519">
        <f t="shared" si="53"/>
        <v>0</v>
      </c>
      <c r="N120" s="519">
        <f t="shared" si="53"/>
        <v>0</v>
      </c>
      <c r="O120" s="519">
        <f t="shared" si="53"/>
        <v>1</v>
      </c>
      <c r="P120" s="519">
        <f t="shared" si="53"/>
        <v>0</v>
      </c>
      <c r="Q120" s="519">
        <f t="shared" si="53"/>
        <v>1.0333333333333334</v>
      </c>
      <c r="R120" s="519">
        <f t="shared" si="53"/>
        <v>0</v>
      </c>
      <c r="S120" s="519">
        <f t="shared" si="53"/>
        <v>0</v>
      </c>
      <c r="T120" s="519">
        <f t="shared" si="53"/>
        <v>0</v>
      </c>
      <c r="U120" s="519">
        <f t="shared" si="53"/>
        <v>0</v>
      </c>
      <c r="V120" s="519">
        <f t="shared" si="53"/>
        <v>0</v>
      </c>
      <c r="W120" s="519">
        <f t="shared" si="53"/>
        <v>0</v>
      </c>
      <c r="X120" s="519">
        <f t="shared" si="53"/>
        <v>0</v>
      </c>
      <c r="Y120" s="85"/>
      <c r="AA120" s="58"/>
      <c r="AB120" s="58"/>
      <c r="AC120" s="58"/>
      <c r="AD120" s="58"/>
      <c r="AE120" s="54"/>
      <c r="AF120" s="54"/>
      <c r="AG120" s="54"/>
      <c r="AH120" s="54"/>
      <c r="AI120" s="54"/>
      <c r="AJ120" s="54"/>
      <c r="AK120" s="54"/>
    </row>
    <row r="121" spans="6:37" ht="12.75">
      <c r="F121" s="176"/>
      <c r="G121" s="176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8"/>
      <c r="AA121" s="58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</row>
    <row r="122" spans="6:37" ht="12.75">
      <c r="F122" s="556">
        <f>$C$7</f>
        <v>39996</v>
      </c>
      <c r="G122" s="557"/>
      <c r="H122" s="557"/>
      <c r="I122" s="130">
        <f aca="true" t="shared" si="54" ref="I122:O122">I7</f>
        <v>1</v>
      </c>
      <c r="J122" s="130">
        <f t="shared" si="54"/>
        <v>2</v>
      </c>
      <c r="K122" s="130">
        <f t="shared" si="54"/>
        <v>3</v>
      </c>
      <c r="L122" s="130">
        <f t="shared" si="54"/>
        <v>4</v>
      </c>
      <c r="M122" s="130">
        <f t="shared" si="54"/>
        <v>5</v>
      </c>
      <c r="N122" s="130">
        <f t="shared" si="54"/>
        <v>6</v>
      </c>
      <c r="O122" s="130">
        <f t="shared" si="54"/>
        <v>7</v>
      </c>
      <c r="P122" s="130">
        <f aca="true" t="shared" si="55" ref="P122:X122">P7</f>
        <v>8</v>
      </c>
      <c r="Q122" s="130">
        <f t="shared" si="55"/>
        <v>9</v>
      </c>
      <c r="R122" s="177">
        <f t="shared" si="55"/>
        <v>10</v>
      </c>
      <c r="S122" s="177">
        <f t="shared" si="55"/>
        <v>11</v>
      </c>
      <c r="T122" s="177">
        <f t="shared" si="55"/>
        <v>12</v>
      </c>
      <c r="U122" s="177">
        <f t="shared" si="55"/>
        <v>13</v>
      </c>
      <c r="V122" s="177">
        <f t="shared" si="55"/>
        <v>14</v>
      </c>
      <c r="W122" s="177">
        <f t="shared" si="55"/>
        <v>15</v>
      </c>
      <c r="X122" s="177">
        <f t="shared" si="55"/>
        <v>16</v>
      </c>
      <c r="Y122" s="58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</row>
    <row r="123" spans="1:30" ht="51" customHeight="1">
      <c r="A123" s="58"/>
      <c r="B123" s="60"/>
      <c r="C123" s="87"/>
      <c r="D123" s="87"/>
      <c r="F123" s="553" t="s">
        <v>261</v>
      </c>
      <c r="G123" s="554"/>
      <c r="H123" s="555"/>
      <c r="I123" s="489" t="str">
        <f>I$8</f>
        <v>Dutch Cheese 45%, bulk kg</v>
      </c>
      <c r="J123" s="489" t="str">
        <f aca="true" t="shared" si="56" ref="J123:X123">J$8</f>
        <v>Dutch Cheese 45%, 150 g</v>
      </c>
      <c r="K123" s="490" t="str">
        <f t="shared" si="56"/>
        <v>Yogurt 7.5%, 250 g</v>
      </c>
      <c r="L123" s="491" t="str">
        <f t="shared" si="56"/>
        <v>Finished Product 3, 150 g</v>
      </c>
      <c r="M123" s="491" t="str">
        <f t="shared" si="56"/>
        <v>Finished Product 3, 500 g</v>
      </c>
      <c r="N123" s="492" t="str">
        <f t="shared" si="56"/>
        <v>Finished Product 4, 400 g</v>
      </c>
      <c r="O123" s="492" t="str">
        <f t="shared" si="56"/>
        <v>Finished Product 4, 1 lt PET</v>
      </c>
      <c r="P123" s="493" t="str">
        <f t="shared" si="56"/>
        <v>Finished Product 5, 200 g</v>
      </c>
      <c r="Q123" s="494" t="str">
        <f t="shared" si="56"/>
        <v>Finished Product 6, 500g</v>
      </c>
      <c r="R123" s="494" t="str">
        <f t="shared" si="56"/>
        <v>Finished Product 6, 1lt PET</v>
      </c>
      <c r="S123" s="489">
        <f t="shared" si="56"/>
        <v>0</v>
      </c>
      <c r="T123" s="489">
        <f t="shared" si="56"/>
        <v>0</v>
      </c>
      <c r="U123" s="490">
        <f t="shared" si="56"/>
        <v>0</v>
      </c>
      <c r="V123" s="491">
        <f t="shared" si="56"/>
        <v>0</v>
      </c>
      <c r="W123" s="491">
        <f t="shared" si="56"/>
        <v>0</v>
      </c>
      <c r="X123" s="492">
        <f t="shared" si="56"/>
        <v>0</v>
      </c>
      <c r="Y123" s="495"/>
      <c r="Z123" s="496"/>
      <c r="AB123" s="54"/>
      <c r="AC123" s="162" t="s">
        <v>43</v>
      </c>
      <c r="AD123" s="58"/>
    </row>
    <row r="124" spans="6:37" ht="12.75">
      <c r="F124" s="440" t="s">
        <v>352</v>
      </c>
      <c r="G124" s="176"/>
      <c r="H124" s="179"/>
      <c r="I124" s="423">
        <f>I12</f>
        <v>361</v>
      </c>
      <c r="J124" s="423">
        <f aca="true" t="shared" si="57" ref="J124:X124">J12</f>
        <v>361</v>
      </c>
      <c r="K124" s="423">
        <f t="shared" si="57"/>
        <v>0</v>
      </c>
      <c r="L124" s="423">
        <f t="shared" si="57"/>
        <v>359</v>
      </c>
      <c r="M124" s="423">
        <f t="shared" si="57"/>
        <v>0</v>
      </c>
      <c r="N124" s="423">
        <f t="shared" si="57"/>
        <v>0</v>
      </c>
      <c r="O124" s="423">
        <f t="shared" si="57"/>
        <v>362</v>
      </c>
      <c r="P124" s="423">
        <f t="shared" si="57"/>
        <v>0</v>
      </c>
      <c r="Q124" s="423">
        <f t="shared" si="57"/>
        <v>359</v>
      </c>
      <c r="R124" s="423">
        <f t="shared" si="57"/>
        <v>0</v>
      </c>
      <c r="S124" s="423">
        <f t="shared" si="57"/>
        <v>0</v>
      </c>
      <c r="T124" s="423">
        <f t="shared" si="57"/>
        <v>0</v>
      </c>
      <c r="U124" s="423">
        <f t="shared" si="57"/>
        <v>0</v>
      </c>
      <c r="V124" s="423">
        <f t="shared" si="57"/>
        <v>0</v>
      </c>
      <c r="W124" s="423">
        <f t="shared" si="57"/>
        <v>0</v>
      </c>
      <c r="X124" s="423">
        <f t="shared" si="57"/>
        <v>0</v>
      </c>
      <c r="Y124" s="58"/>
      <c r="AB124" s="54"/>
      <c r="AC124" s="180"/>
      <c r="AD124" s="54"/>
      <c r="AE124" s="54"/>
      <c r="AF124" s="54"/>
      <c r="AG124" s="54"/>
      <c r="AH124" s="54"/>
      <c r="AI124" s="54"/>
      <c r="AJ124" s="54"/>
      <c r="AK124" s="54"/>
    </row>
    <row r="125" spans="6:37" ht="12.75">
      <c r="F125" s="479" t="s">
        <v>392</v>
      </c>
      <c r="G125" s="480"/>
      <c r="H125" s="481"/>
      <c r="I125" s="482">
        <f>I16*I$10</f>
        <v>30</v>
      </c>
      <c r="J125" s="482">
        <f>J16*J$10</f>
        <v>30</v>
      </c>
      <c r="K125" s="482">
        <f aca="true" t="shared" si="58" ref="K125:X125">K16*K$10</f>
        <v>100</v>
      </c>
      <c r="L125" s="482">
        <f t="shared" si="58"/>
        <v>8.1</v>
      </c>
      <c r="M125" s="482">
        <f t="shared" si="58"/>
        <v>0</v>
      </c>
      <c r="N125" s="482">
        <f t="shared" si="58"/>
        <v>0</v>
      </c>
      <c r="O125" s="482">
        <f t="shared" si="58"/>
        <v>30</v>
      </c>
      <c r="P125" s="482">
        <f t="shared" si="58"/>
        <v>42.6</v>
      </c>
      <c r="Q125" s="482">
        <f t="shared" si="58"/>
        <v>31</v>
      </c>
      <c r="R125" s="482">
        <f t="shared" si="58"/>
        <v>0</v>
      </c>
      <c r="S125" s="482">
        <f t="shared" si="58"/>
        <v>0</v>
      </c>
      <c r="T125" s="482">
        <f t="shared" si="58"/>
        <v>0</v>
      </c>
      <c r="U125" s="482">
        <f t="shared" si="58"/>
        <v>0</v>
      </c>
      <c r="V125" s="482">
        <f t="shared" si="58"/>
        <v>0</v>
      </c>
      <c r="W125" s="482">
        <f t="shared" si="58"/>
        <v>0</v>
      </c>
      <c r="X125" s="482">
        <f t="shared" si="58"/>
        <v>0</v>
      </c>
      <c r="Y125" s="85"/>
      <c r="Z125" s="483"/>
      <c r="AA125" s="483"/>
      <c r="AB125" s="57"/>
      <c r="AC125" s="484">
        <f aca="true" t="shared" si="59" ref="AC125:AC130">SUM(I125:Z125)</f>
        <v>271.7</v>
      </c>
      <c r="AD125" s="54"/>
      <c r="AE125" s="54"/>
      <c r="AF125" s="54"/>
      <c r="AG125" s="54"/>
      <c r="AH125" s="54"/>
      <c r="AI125" s="54"/>
      <c r="AJ125" s="54"/>
      <c r="AK125" s="54"/>
    </row>
    <row r="126" spans="6:37" ht="12.75">
      <c r="F126" s="178" t="s">
        <v>391</v>
      </c>
      <c r="G126" s="176"/>
      <c r="H126" s="179"/>
      <c r="I126" s="424">
        <f>I$14</f>
        <v>34.51744965769114</v>
      </c>
      <c r="J126" s="424">
        <f>J$14</f>
        <v>33.96177279481462</v>
      </c>
      <c r="K126" s="424">
        <f aca="true" t="shared" si="60" ref="K126:X126">K$14</f>
        <v>0</v>
      </c>
      <c r="L126" s="424">
        <f t="shared" si="60"/>
        <v>150</v>
      </c>
      <c r="M126" s="424">
        <f t="shared" si="60"/>
        <v>0</v>
      </c>
      <c r="N126" s="424">
        <f t="shared" si="60"/>
        <v>0</v>
      </c>
      <c r="O126" s="424">
        <f t="shared" si="60"/>
        <v>400</v>
      </c>
      <c r="P126" s="424">
        <f t="shared" si="60"/>
        <v>0</v>
      </c>
      <c r="Q126" s="424">
        <f t="shared" si="60"/>
        <v>150</v>
      </c>
      <c r="R126" s="424">
        <f t="shared" si="60"/>
        <v>0</v>
      </c>
      <c r="S126" s="424">
        <f t="shared" si="60"/>
        <v>0</v>
      </c>
      <c r="T126" s="424">
        <f t="shared" si="60"/>
        <v>0</v>
      </c>
      <c r="U126" s="424">
        <f t="shared" si="60"/>
        <v>0</v>
      </c>
      <c r="V126" s="424">
        <f t="shared" si="60"/>
        <v>0</v>
      </c>
      <c r="W126" s="424">
        <f t="shared" si="60"/>
        <v>0</v>
      </c>
      <c r="X126" s="424">
        <f t="shared" si="60"/>
        <v>0</v>
      </c>
      <c r="Y126" s="58"/>
      <c r="AB126" s="54"/>
      <c r="AC126" s="478">
        <f t="shared" si="59"/>
        <v>768.4792224525057</v>
      </c>
      <c r="AD126" s="54"/>
      <c r="AE126" s="54"/>
      <c r="AF126" s="54"/>
      <c r="AG126" s="54"/>
      <c r="AH126" s="54"/>
      <c r="AI126" s="54"/>
      <c r="AJ126" s="54"/>
      <c r="AK126" s="54"/>
    </row>
    <row r="127" spans="6:37" ht="12.75">
      <c r="F127" s="440" t="s">
        <v>393</v>
      </c>
      <c r="G127" s="176"/>
      <c r="H127" s="179"/>
      <c r="I127" s="423">
        <f aca="true" t="shared" si="61" ref="I127:J130">I17*I$10</f>
        <v>60</v>
      </c>
      <c r="J127" s="423">
        <f t="shared" si="61"/>
        <v>30</v>
      </c>
      <c r="K127" s="423">
        <f aca="true" t="shared" si="62" ref="K127:X127">K17*K$10</f>
        <v>62.5</v>
      </c>
      <c r="L127" s="423">
        <f t="shared" si="62"/>
        <v>150</v>
      </c>
      <c r="M127" s="423">
        <f t="shared" si="62"/>
        <v>0</v>
      </c>
      <c r="N127" s="423">
        <f t="shared" si="62"/>
        <v>0</v>
      </c>
      <c r="O127" s="423">
        <f t="shared" si="62"/>
        <v>150</v>
      </c>
      <c r="P127" s="423">
        <f t="shared" si="62"/>
        <v>42.6</v>
      </c>
      <c r="Q127" s="423">
        <f t="shared" si="62"/>
        <v>177.5</v>
      </c>
      <c r="R127" s="423">
        <f t="shared" si="62"/>
        <v>0</v>
      </c>
      <c r="S127" s="423">
        <f t="shared" si="62"/>
        <v>0</v>
      </c>
      <c r="T127" s="423">
        <f t="shared" si="62"/>
        <v>0</v>
      </c>
      <c r="U127" s="423">
        <f t="shared" si="62"/>
        <v>0</v>
      </c>
      <c r="V127" s="423">
        <f t="shared" si="62"/>
        <v>0</v>
      </c>
      <c r="W127" s="423">
        <f t="shared" si="62"/>
        <v>0</v>
      </c>
      <c r="X127" s="423">
        <f t="shared" si="62"/>
        <v>0</v>
      </c>
      <c r="Y127" s="58"/>
      <c r="AB127" s="54"/>
      <c r="AC127" s="478">
        <f t="shared" si="59"/>
        <v>672.6</v>
      </c>
      <c r="AD127" s="54"/>
      <c r="AE127" s="54"/>
      <c r="AF127" s="54"/>
      <c r="AG127" s="54"/>
      <c r="AH127" s="54"/>
      <c r="AI127" s="54"/>
      <c r="AJ127" s="54"/>
      <c r="AK127" s="54"/>
    </row>
    <row r="128" spans="6:37" ht="12.75">
      <c r="F128" s="440" t="s">
        <v>394</v>
      </c>
      <c r="G128" s="176"/>
      <c r="H128" s="179"/>
      <c r="I128" s="423">
        <f t="shared" si="61"/>
        <v>6</v>
      </c>
      <c r="J128" s="423">
        <f t="shared" si="61"/>
        <v>0.8999999999999999</v>
      </c>
      <c r="K128" s="423">
        <f aca="true" t="shared" si="63" ref="K128:X128">K18*K$10</f>
        <v>8.5</v>
      </c>
      <c r="L128" s="423">
        <f t="shared" si="63"/>
        <v>0.75</v>
      </c>
      <c r="M128" s="423">
        <f t="shared" si="63"/>
        <v>0</v>
      </c>
      <c r="N128" s="423">
        <f t="shared" si="63"/>
        <v>0</v>
      </c>
      <c r="O128" s="423">
        <f t="shared" si="63"/>
        <v>6</v>
      </c>
      <c r="P128" s="423">
        <f t="shared" si="63"/>
        <v>0</v>
      </c>
      <c r="Q128" s="423">
        <f t="shared" si="63"/>
        <v>0</v>
      </c>
      <c r="R128" s="423">
        <f t="shared" si="63"/>
        <v>0</v>
      </c>
      <c r="S128" s="423">
        <f t="shared" si="63"/>
        <v>0</v>
      </c>
      <c r="T128" s="423">
        <f t="shared" si="63"/>
        <v>0</v>
      </c>
      <c r="U128" s="423">
        <f t="shared" si="63"/>
        <v>0</v>
      </c>
      <c r="V128" s="423">
        <f t="shared" si="63"/>
        <v>0</v>
      </c>
      <c r="W128" s="423">
        <f t="shared" si="63"/>
        <v>0</v>
      </c>
      <c r="X128" s="423">
        <f t="shared" si="63"/>
        <v>0</v>
      </c>
      <c r="Y128" s="58"/>
      <c r="AB128" s="54"/>
      <c r="AC128" s="478">
        <f t="shared" si="59"/>
        <v>22.15</v>
      </c>
      <c r="AD128" s="54"/>
      <c r="AE128" s="54"/>
      <c r="AF128" s="54"/>
      <c r="AG128" s="54"/>
      <c r="AH128" s="54"/>
      <c r="AI128" s="54"/>
      <c r="AJ128" s="54"/>
      <c r="AK128" s="54"/>
    </row>
    <row r="129" spans="6:37" ht="12.75">
      <c r="F129" s="440" t="s">
        <v>395</v>
      </c>
      <c r="G129" s="176"/>
      <c r="H129" s="179"/>
      <c r="I129" s="423">
        <f t="shared" si="61"/>
        <v>4</v>
      </c>
      <c r="J129" s="423">
        <f t="shared" si="61"/>
        <v>0.6</v>
      </c>
      <c r="K129" s="423">
        <f aca="true" t="shared" si="64" ref="K129:X129">K19*K$10</f>
        <v>3</v>
      </c>
      <c r="L129" s="423">
        <f t="shared" si="64"/>
        <v>8.25</v>
      </c>
      <c r="M129" s="423">
        <f t="shared" si="64"/>
        <v>0</v>
      </c>
      <c r="N129" s="423">
        <f t="shared" si="64"/>
        <v>0</v>
      </c>
      <c r="O129" s="423">
        <f t="shared" si="64"/>
        <v>4</v>
      </c>
      <c r="P129" s="423">
        <f t="shared" si="64"/>
        <v>0</v>
      </c>
      <c r="Q129" s="423">
        <f t="shared" si="64"/>
        <v>0</v>
      </c>
      <c r="R129" s="423">
        <f t="shared" si="64"/>
        <v>0</v>
      </c>
      <c r="S129" s="423">
        <f t="shared" si="64"/>
        <v>0</v>
      </c>
      <c r="T129" s="423">
        <f t="shared" si="64"/>
        <v>0</v>
      </c>
      <c r="U129" s="423">
        <f t="shared" si="64"/>
        <v>0</v>
      </c>
      <c r="V129" s="423">
        <f t="shared" si="64"/>
        <v>0</v>
      </c>
      <c r="W129" s="423">
        <f t="shared" si="64"/>
        <v>0</v>
      </c>
      <c r="X129" s="423">
        <f t="shared" si="64"/>
        <v>0</v>
      </c>
      <c r="Y129" s="58"/>
      <c r="AB129" s="54"/>
      <c r="AC129" s="478">
        <f t="shared" si="59"/>
        <v>19.85</v>
      </c>
      <c r="AD129" s="54"/>
      <c r="AE129" s="54"/>
      <c r="AF129" s="54"/>
      <c r="AG129" s="54"/>
      <c r="AH129" s="54"/>
      <c r="AI129" s="54"/>
      <c r="AJ129" s="54"/>
      <c r="AK129" s="54"/>
    </row>
    <row r="130" spans="6:37" ht="12.75">
      <c r="F130" s="479" t="s">
        <v>396</v>
      </c>
      <c r="G130" s="480"/>
      <c r="H130" s="481"/>
      <c r="I130" s="482">
        <f t="shared" si="61"/>
        <v>6.517449657691145</v>
      </c>
      <c r="J130" s="482">
        <f t="shared" si="61"/>
        <v>34.261772794814625</v>
      </c>
      <c r="K130" s="482">
        <f aca="true" t="shared" si="65" ref="K130:X130">K20*K$10</f>
        <v>43</v>
      </c>
      <c r="L130" s="482">
        <f t="shared" si="65"/>
        <v>0.6</v>
      </c>
      <c r="M130" s="482">
        <f t="shared" si="65"/>
        <v>0</v>
      </c>
      <c r="N130" s="482">
        <f t="shared" si="65"/>
        <v>0</v>
      </c>
      <c r="O130" s="482">
        <f t="shared" si="65"/>
        <v>282</v>
      </c>
      <c r="P130" s="482">
        <f t="shared" si="65"/>
        <v>0</v>
      </c>
      <c r="Q130" s="482">
        <f t="shared" si="65"/>
        <v>3.5</v>
      </c>
      <c r="R130" s="482">
        <f t="shared" si="65"/>
        <v>0</v>
      </c>
      <c r="S130" s="482">
        <f t="shared" si="65"/>
        <v>0</v>
      </c>
      <c r="T130" s="482">
        <f t="shared" si="65"/>
        <v>0</v>
      </c>
      <c r="U130" s="482">
        <f t="shared" si="65"/>
        <v>0</v>
      </c>
      <c r="V130" s="482">
        <f t="shared" si="65"/>
        <v>0</v>
      </c>
      <c r="W130" s="482">
        <f t="shared" si="65"/>
        <v>0</v>
      </c>
      <c r="X130" s="482">
        <f t="shared" si="65"/>
        <v>0</v>
      </c>
      <c r="Y130" s="85"/>
      <c r="Z130" s="483"/>
      <c r="AA130" s="483"/>
      <c r="AB130" s="57"/>
      <c r="AC130" s="484">
        <f t="shared" si="59"/>
        <v>369.87922245250576</v>
      </c>
      <c r="AD130" s="54"/>
      <c r="AE130" s="54"/>
      <c r="AF130" s="54"/>
      <c r="AG130" s="54"/>
      <c r="AH130" s="54"/>
      <c r="AI130" s="54"/>
      <c r="AJ130" s="54"/>
      <c r="AK130" s="54"/>
    </row>
    <row r="131" spans="3:37" ht="12.75">
      <c r="C131" s="181"/>
      <c r="F131" s="182" t="s">
        <v>262</v>
      </c>
      <c r="G131" s="176"/>
      <c r="H131" s="179"/>
      <c r="I131" s="183">
        <f aca="true" t="shared" si="66" ref="I131:X131">I126/$AC$126</f>
        <v>0.04491656852807679</v>
      </c>
      <c r="J131" s="183">
        <f t="shared" si="66"/>
        <v>0.04419348214312139</v>
      </c>
      <c r="K131" s="183">
        <f t="shared" si="66"/>
        <v>0</v>
      </c>
      <c r="L131" s="183">
        <f t="shared" si="66"/>
        <v>0.1951907034276004</v>
      </c>
      <c r="M131" s="183">
        <f t="shared" si="66"/>
        <v>0</v>
      </c>
      <c r="N131" s="183">
        <f t="shared" si="66"/>
        <v>0</v>
      </c>
      <c r="O131" s="183">
        <f t="shared" si="66"/>
        <v>0.5205085424736011</v>
      </c>
      <c r="P131" s="183">
        <f t="shared" si="66"/>
        <v>0</v>
      </c>
      <c r="Q131" s="183">
        <f t="shared" si="66"/>
        <v>0.1951907034276004</v>
      </c>
      <c r="R131" s="183">
        <f t="shared" si="66"/>
        <v>0</v>
      </c>
      <c r="S131" s="183">
        <f t="shared" si="66"/>
        <v>0</v>
      </c>
      <c r="T131" s="183">
        <f t="shared" si="66"/>
        <v>0</v>
      </c>
      <c r="U131" s="183">
        <f t="shared" si="66"/>
        <v>0</v>
      </c>
      <c r="V131" s="183">
        <f t="shared" si="66"/>
        <v>0</v>
      </c>
      <c r="W131" s="183">
        <f t="shared" si="66"/>
        <v>0</v>
      </c>
      <c r="X131" s="183">
        <f t="shared" si="66"/>
        <v>0</v>
      </c>
      <c r="Y131" s="58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</row>
    <row r="132" spans="6:37" ht="12.75">
      <c r="F132" s="184" t="s">
        <v>263</v>
      </c>
      <c r="G132" s="176"/>
      <c r="H132" s="179"/>
      <c r="I132" s="190">
        <f>I11</f>
        <v>96</v>
      </c>
      <c r="J132" s="190">
        <f aca="true" t="shared" si="67" ref="J132:O132">J11</f>
        <v>120</v>
      </c>
      <c r="K132" s="190">
        <f t="shared" si="67"/>
        <v>12</v>
      </c>
      <c r="L132" s="190">
        <f t="shared" si="67"/>
        <v>14.666666666666668</v>
      </c>
      <c r="M132" s="190">
        <f t="shared" si="67"/>
        <v>13.8</v>
      </c>
      <c r="N132" s="190">
        <f t="shared" si="67"/>
        <v>10.5</v>
      </c>
      <c r="O132" s="190">
        <f t="shared" si="67"/>
        <v>9.8</v>
      </c>
      <c r="P132" s="190">
        <f aca="true" t="shared" si="68" ref="P132:X132">P11</f>
        <v>25</v>
      </c>
      <c r="Q132" s="190">
        <f t="shared" si="68"/>
        <v>3.8</v>
      </c>
      <c r="R132" s="190">
        <f t="shared" si="68"/>
        <v>3.5</v>
      </c>
      <c r="S132" s="190">
        <f t="shared" si="68"/>
        <v>0</v>
      </c>
      <c r="T132" s="190">
        <f t="shared" si="68"/>
        <v>0</v>
      </c>
      <c r="U132" s="190">
        <f t="shared" si="68"/>
        <v>0</v>
      </c>
      <c r="V132" s="190">
        <f t="shared" si="68"/>
        <v>0</v>
      </c>
      <c r="W132" s="190">
        <f t="shared" si="68"/>
        <v>0</v>
      </c>
      <c r="X132" s="190">
        <f t="shared" si="68"/>
        <v>0</v>
      </c>
      <c r="Y132" s="429"/>
      <c r="AB132" s="54"/>
      <c r="AC132" s="185">
        <f>SUM(I11:Z11)</f>
        <v>309.06666666666666</v>
      </c>
      <c r="AD132" s="54"/>
      <c r="AE132" s="54"/>
      <c r="AF132" s="54"/>
      <c r="AG132" s="54"/>
      <c r="AH132" s="54"/>
      <c r="AI132" s="54"/>
      <c r="AJ132" s="54"/>
      <c r="AK132" s="54"/>
    </row>
    <row r="133" spans="6:37" ht="12.75">
      <c r="F133" s="186" t="s">
        <v>264</v>
      </c>
      <c r="G133" s="176"/>
      <c r="H133" s="179"/>
      <c r="I133" s="187">
        <f aca="true" t="shared" si="69" ref="I133:X133">I126*I11</f>
        <v>3313.675167138349</v>
      </c>
      <c r="J133" s="187">
        <f t="shared" si="69"/>
        <v>4075.4127353777544</v>
      </c>
      <c r="K133" s="187">
        <f t="shared" si="69"/>
        <v>0</v>
      </c>
      <c r="L133" s="187">
        <f t="shared" si="69"/>
        <v>2200</v>
      </c>
      <c r="M133" s="187">
        <f t="shared" si="69"/>
        <v>0</v>
      </c>
      <c r="N133" s="187">
        <f t="shared" si="69"/>
        <v>0</v>
      </c>
      <c r="O133" s="187">
        <f t="shared" si="69"/>
        <v>3920.0000000000005</v>
      </c>
      <c r="P133" s="187">
        <f t="shared" si="69"/>
        <v>0</v>
      </c>
      <c r="Q133" s="187">
        <f t="shared" si="69"/>
        <v>570</v>
      </c>
      <c r="R133" s="187">
        <f t="shared" si="69"/>
        <v>0</v>
      </c>
      <c r="S133" s="187">
        <f t="shared" si="69"/>
        <v>0</v>
      </c>
      <c r="T133" s="187">
        <f t="shared" si="69"/>
        <v>0</v>
      </c>
      <c r="U133" s="187">
        <f t="shared" si="69"/>
        <v>0</v>
      </c>
      <c r="V133" s="187">
        <f t="shared" si="69"/>
        <v>0</v>
      </c>
      <c r="W133" s="187">
        <f t="shared" si="69"/>
        <v>0</v>
      </c>
      <c r="X133" s="187">
        <f t="shared" si="69"/>
        <v>0</v>
      </c>
      <c r="Y133" s="428"/>
      <c r="AB133" s="54"/>
      <c r="AC133" s="180">
        <f aca="true" t="shared" si="70" ref="AC133:AC147">SUM(I133:Z133)</f>
        <v>14079.087902516103</v>
      </c>
      <c r="AD133" s="54"/>
      <c r="AE133" s="54"/>
      <c r="AF133" s="54"/>
      <c r="AG133" s="54"/>
      <c r="AH133" s="54"/>
      <c r="AI133" s="54"/>
      <c r="AJ133" s="54"/>
      <c r="AK133" s="54"/>
    </row>
    <row r="134" spans="6:37" ht="12.75">
      <c r="F134" s="178" t="s">
        <v>329</v>
      </c>
      <c r="G134" s="176"/>
      <c r="H134" s="179"/>
      <c r="I134" s="188">
        <f>SUM(AF23:AF23)</f>
        <v>448</v>
      </c>
      <c r="J134" s="188">
        <f aca="true" t="shared" si="71" ref="J134:X134">SUM(AG23:AG23)</f>
        <v>473.6</v>
      </c>
      <c r="K134" s="188">
        <f t="shared" si="71"/>
        <v>0</v>
      </c>
      <c r="L134" s="188">
        <f t="shared" si="71"/>
        <v>0</v>
      </c>
      <c r="M134" s="188">
        <f t="shared" si="71"/>
        <v>0</v>
      </c>
      <c r="N134" s="188">
        <f t="shared" si="71"/>
        <v>0</v>
      </c>
      <c r="O134" s="188">
        <f t="shared" si="71"/>
        <v>256</v>
      </c>
      <c r="P134" s="188">
        <f t="shared" si="71"/>
        <v>0</v>
      </c>
      <c r="Q134" s="188">
        <f t="shared" si="71"/>
        <v>0</v>
      </c>
      <c r="R134" s="188">
        <f t="shared" si="71"/>
        <v>0</v>
      </c>
      <c r="S134" s="188">
        <f t="shared" si="71"/>
        <v>0</v>
      </c>
      <c r="T134" s="188">
        <f t="shared" si="71"/>
        <v>0</v>
      </c>
      <c r="U134" s="188">
        <f t="shared" si="71"/>
        <v>0</v>
      </c>
      <c r="V134" s="188">
        <f t="shared" si="71"/>
        <v>0</v>
      </c>
      <c r="W134" s="188">
        <f t="shared" si="71"/>
        <v>0</v>
      </c>
      <c r="X134" s="188">
        <f t="shared" si="71"/>
        <v>0</v>
      </c>
      <c r="Y134" s="428"/>
      <c r="AB134" s="54"/>
      <c r="AC134" s="189">
        <f t="shared" si="70"/>
        <v>1177.6</v>
      </c>
      <c r="AD134" s="54"/>
      <c r="AE134" s="54"/>
      <c r="AF134" s="54"/>
      <c r="AG134" s="54"/>
      <c r="AH134" s="54"/>
      <c r="AI134" s="54"/>
      <c r="AJ134" s="54"/>
      <c r="AK134" s="54"/>
    </row>
    <row r="135" spans="6:37" ht="12.75">
      <c r="F135" s="178" t="s">
        <v>330</v>
      </c>
      <c r="G135" s="176"/>
      <c r="H135" s="179"/>
      <c r="I135" s="188">
        <f>SUM(AF24:AF25)</f>
        <v>0</v>
      </c>
      <c r="J135" s="188">
        <f aca="true" t="shared" si="72" ref="J135:X135">SUM(AG24:AG25)</f>
        <v>0</v>
      </c>
      <c r="K135" s="188">
        <f t="shared" si="72"/>
        <v>0</v>
      </c>
      <c r="L135" s="188">
        <f t="shared" si="72"/>
        <v>491</v>
      </c>
      <c r="M135" s="188">
        <f t="shared" si="72"/>
        <v>0</v>
      </c>
      <c r="N135" s="188">
        <f t="shared" si="72"/>
        <v>0</v>
      </c>
      <c r="O135" s="188">
        <f t="shared" si="72"/>
        <v>954.4</v>
      </c>
      <c r="P135" s="188">
        <f t="shared" si="72"/>
        <v>0</v>
      </c>
      <c r="Q135" s="188">
        <f t="shared" si="72"/>
        <v>157.1</v>
      </c>
      <c r="R135" s="188">
        <f t="shared" si="72"/>
        <v>0</v>
      </c>
      <c r="S135" s="188">
        <f t="shared" si="72"/>
        <v>0</v>
      </c>
      <c r="T135" s="188">
        <f t="shared" si="72"/>
        <v>0</v>
      </c>
      <c r="U135" s="188">
        <f t="shared" si="72"/>
        <v>0</v>
      </c>
      <c r="V135" s="188">
        <f t="shared" si="72"/>
        <v>0</v>
      </c>
      <c r="W135" s="188">
        <f t="shared" si="72"/>
        <v>0</v>
      </c>
      <c r="X135" s="188">
        <f t="shared" si="72"/>
        <v>0</v>
      </c>
      <c r="Y135" s="428"/>
      <c r="AB135" s="54"/>
      <c r="AC135" s="189">
        <f t="shared" si="70"/>
        <v>1602.5</v>
      </c>
      <c r="AD135" s="54"/>
      <c r="AE135" s="54"/>
      <c r="AF135" s="54"/>
      <c r="AG135" s="54"/>
      <c r="AH135" s="54"/>
      <c r="AI135" s="54"/>
      <c r="AJ135" s="54"/>
      <c r="AK135" s="54"/>
    </row>
    <row r="136" spans="6:37" ht="12.75">
      <c r="F136" s="178" t="s">
        <v>331</v>
      </c>
      <c r="G136" s="176"/>
      <c r="H136" s="179"/>
      <c r="I136" s="188">
        <f>SUM(AF26:AF37)</f>
        <v>2004.95</v>
      </c>
      <c r="J136" s="188">
        <f aca="true" t="shared" si="73" ref="J136:X136">SUM(AG26:AG37)</f>
        <v>610</v>
      </c>
      <c r="K136" s="188">
        <f t="shared" si="73"/>
        <v>0</v>
      </c>
      <c r="L136" s="188">
        <f t="shared" si="73"/>
        <v>729</v>
      </c>
      <c r="M136" s="188">
        <f t="shared" si="73"/>
        <v>0</v>
      </c>
      <c r="N136" s="188">
        <f t="shared" si="73"/>
        <v>0</v>
      </c>
      <c r="O136" s="188">
        <f t="shared" si="73"/>
        <v>0</v>
      </c>
      <c r="P136" s="188">
        <f t="shared" si="73"/>
        <v>0</v>
      </c>
      <c r="Q136" s="188">
        <f t="shared" si="73"/>
        <v>0</v>
      </c>
      <c r="R136" s="188">
        <f t="shared" si="73"/>
        <v>0</v>
      </c>
      <c r="S136" s="188">
        <f t="shared" si="73"/>
        <v>0</v>
      </c>
      <c r="T136" s="188">
        <f t="shared" si="73"/>
        <v>0</v>
      </c>
      <c r="U136" s="188">
        <f t="shared" si="73"/>
        <v>0</v>
      </c>
      <c r="V136" s="188">
        <f t="shared" si="73"/>
        <v>0</v>
      </c>
      <c r="W136" s="188">
        <f t="shared" si="73"/>
        <v>0</v>
      </c>
      <c r="X136" s="188">
        <f t="shared" si="73"/>
        <v>0</v>
      </c>
      <c r="Y136" s="428"/>
      <c r="AB136" s="54"/>
      <c r="AC136" s="189">
        <f t="shared" si="70"/>
        <v>3343.95</v>
      </c>
      <c r="AD136" s="54"/>
      <c r="AE136" s="54"/>
      <c r="AF136" s="54"/>
      <c r="AG136" s="54"/>
      <c r="AH136" s="54"/>
      <c r="AI136" s="54"/>
      <c r="AJ136" s="54"/>
      <c r="AK136" s="54"/>
    </row>
    <row r="137" spans="6:37" ht="12.75">
      <c r="F137" s="191" t="s">
        <v>12</v>
      </c>
      <c r="G137" s="176"/>
      <c r="H137" s="179"/>
      <c r="I137" s="192">
        <f>SUM(I134:I136)</f>
        <v>2452.95</v>
      </c>
      <c r="J137" s="192">
        <f aca="true" t="shared" si="74" ref="J137:X137">SUM(J134:J136)</f>
        <v>1083.6</v>
      </c>
      <c r="K137" s="192">
        <f t="shared" si="74"/>
        <v>0</v>
      </c>
      <c r="L137" s="192">
        <f t="shared" si="74"/>
        <v>1220</v>
      </c>
      <c r="M137" s="192">
        <f t="shared" si="74"/>
        <v>0</v>
      </c>
      <c r="N137" s="192">
        <f t="shared" si="74"/>
        <v>0</v>
      </c>
      <c r="O137" s="192">
        <f t="shared" si="74"/>
        <v>1210.4</v>
      </c>
      <c r="P137" s="192">
        <f t="shared" si="74"/>
        <v>0</v>
      </c>
      <c r="Q137" s="192">
        <f t="shared" si="74"/>
        <v>157.1</v>
      </c>
      <c r="R137" s="192">
        <f t="shared" si="74"/>
        <v>0</v>
      </c>
      <c r="S137" s="192">
        <f t="shared" si="74"/>
        <v>0</v>
      </c>
      <c r="T137" s="192">
        <f t="shared" si="74"/>
        <v>0</v>
      </c>
      <c r="U137" s="192">
        <f t="shared" si="74"/>
        <v>0</v>
      </c>
      <c r="V137" s="192">
        <f t="shared" si="74"/>
        <v>0</v>
      </c>
      <c r="W137" s="192">
        <f t="shared" si="74"/>
        <v>0</v>
      </c>
      <c r="X137" s="192">
        <f t="shared" si="74"/>
        <v>0</v>
      </c>
      <c r="Y137" s="428"/>
      <c r="AB137" s="54"/>
      <c r="AC137" s="193">
        <f t="shared" si="70"/>
        <v>6124.049999999999</v>
      </c>
      <c r="AD137" s="54"/>
      <c r="AE137" s="54"/>
      <c r="AF137" s="54"/>
      <c r="AG137" s="54"/>
      <c r="AH137" s="54"/>
      <c r="AI137" s="54"/>
      <c r="AJ137" s="54"/>
      <c r="AK137" s="54"/>
    </row>
    <row r="138" spans="6:37" ht="12.75">
      <c r="F138" s="182" t="s">
        <v>274</v>
      </c>
      <c r="G138" s="176"/>
      <c r="H138" s="179"/>
      <c r="I138" s="188">
        <f>SUM(AF38:AF42)</f>
        <v>0</v>
      </c>
      <c r="J138" s="188">
        <f aca="true" t="shared" si="75" ref="J138:X138">SUM(AG38:AG42)</f>
        <v>0</v>
      </c>
      <c r="K138" s="188">
        <f t="shared" si="75"/>
        <v>0</v>
      </c>
      <c r="L138" s="188">
        <f t="shared" si="75"/>
        <v>0</v>
      </c>
      <c r="M138" s="188">
        <f t="shared" si="75"/>
        <v>0</v>
      </c>
      <c r="N138" s="188">
        <f t="shared" si="75"/>
        <v>0</v>
      </c>
      <c r="O138" s="188">
        <f t="shared" si="75"/>
        <v>0</v>
      </c>
      <c r="P138" s="188">
        <f t="shared" si="75"/>
        <v>0</v>
      </c>
      <c r="Q138" s="188">
        <f t="shared" si="75"/>
        <v>0</v>
      </c>
      <c r="R138" s="188">
        <f t="shared" si="75"/>
        <v>0</v>
      </c>
      <c r="S138" s="188">
        <f t="shared" si="75"/>
        <v>0</v>
      </c>
      <c r="T138" s="188">
        <f t="shared" si="75"/>
        <v>0</v>
      </c>
      <c r="U138" s="188">
        <f t="shared" si="75"/>
        <v>0</v>
      </c>
      <c r="V138" s="188">
        <f t="shared" si="75"/>
        <v>0</v>
      </c>
      <c r="W138" s="188">
        <f t="shared" si="75"/>
        <v>0</v>
      </c>
      <c r="X138" s="188">
        <f t="shared" si="75"/>
        <v>0</v>
      </c>
      <c r="Y138" s="428"/>
      <c r="AB138" s="54"/>
      <c r="AC138" s="189">
        <f>SUM(I138:Z138)</f>
        <v>0</v>
      </c>
      <c r="AD138" s="54"/>
      <c r="AE138" s="54"/>
      <c r="AF138" s="54"/>
      <c r="AG138" s="54"/>
      <c r="AH138" s="54"/>
      <c r="AI138" s="54"/>
      <c r="AJ138" s="54"/>
      <c r="AK138" s="54"/>
    </row>
    <row r="139" spans="6:37" ht="12.75">
      <c r="F139" s="182" t="str">
        <f>$B$9</f>
        <v>F5 - Labor cost</v>
      </c>
      <c r="G139" s="176"/>
      <c r="H139" s="179"/>
      <c r="I139" s="188">
        <f aca="true" t="shared" si="76" ref="I139:X139">$D$9*I$131</f>
        <v>4.7162396954480625</v>
      </c>
      <c r="J139" s="188">
        <f t="shared" si="76"/>
        <v>4.640315625027746</v>
      </c>
      <c r="K139" s="188">
        <f t="shared" si="76"/>
        <v>0</v>
      </c>
      <c r="L139" s="188">
        <f t="shared" si="76"/>
        <v>20.49502385989804</v>
      </c>
      <c r="M139" s="188">
        <f t="shared" si="76"/>
        <v>0</v>
      </c>
      <c r="N139" s="188">
        <f t="shared" si="76"/>
        <v>0</v>
      </c>
      <c r="O139" s="188">
        <f t="shared" si="76"/>
        <v>54.65339695972812</v>
      </c>
      <c r="P139" s="188">
        <f t="shared" si="76"/>
        <v>0</v>
      </c>
      <c r="Q139" s="188">
        <f t="shared" si="76"/>
        <v>20.49502385989804</v>
      </c>
      <c r="R139" s="188">
        <f t="shared" si="76"/>
        <v>0</v>
      </c>
      <c r="S139" s="188">
        <f t="shared" si="76"/>
        <v>0</v>
      </c>
      <c r="T139" s="188">
        <f t="shared" si="76"/>
        <v>0</v>
      </c>
      <c r="U139" s="188">
        <f t="shared" si="76"/>
        <v>0</v>
      </c>
      <c r="V139" s="188">
        <f t="shared" si="76"/>
        <v>0</v>
      </c>
      <c r="W139" s="188">
        <f t="shared" si="76"/>
        <v>0</v>
      </c>
      <c r="X139" s="188">
        <f t="shared" si="76"/>
        <v>0</v>
      </c>
      <c r="Y139" s="428"/>
      <c r="AB139" s="54"/>
      <c r="AC139" s="189">
        <f>SUM(I139:Z139)</f>
        <v>105.00000000000001</v>
      </c>
      <c r="AD139" s="54"/>
      <c r="AE139" s="54"/>
      <c r="AF139" s="54"/>
      <c r="AG139" s="54"/>
      <c r="AH139" s="54"/>
      <c r="AI139" s="54"/>
      <c r="AJ139" s="54"/>
      <c r="AK139" s="54"/>
    </row>
    <row r="140" spans="6:37" ht="12.75">
      <c r="F140" s="182" t="str">
        <f>$B$10</f>
        <v>F6 - Utilities cost</v>
      </c>
      <c r="G140" s="176"/>
      <c r="H140" s="179"/>
      <c r="I140" s="188">
        <f aca="true" t="shared" si="77" ref="I140:X140">$D$10*I$131</f>
        <v>8.983313705615357</v>
      </c>
      <c r="J140" s="188">
        <f t="shared" si="77"/>
        <v>8.838696428624278</v>
      </c>
      <c r="K140" s="188">
        <f t="shared" si="77"/>
        <v>0</v>
      </c>
      <c r="L140" s="188">
        <f t="shared" si="77"/>
        <v>39.03814068552008</v>
      </c>
      <c r="M140" s="188">
        <f t="shared" si="77"/>
        <v>0</v>
      </c>
      <c r="N140" s="188">
        <f t="shared" si="77"/>
        <v>0</v>
      </c>
      <c r="O140" s="188">
        <f t="shared" si="77"/>
        <v>104.10170849472023</v>
      </c>
      <c r="P140" s="188">
        <f t="shared" si="77"/>
        <v>0</v>
      </c>
      <c r="Q140" s="188">
        <f t="shared" si="77"/>
        <v>39.03814068552008</v>
      </c>
      <c r="R140" s="188">
        <f t="shared" si="77"/>
        <v>0</v>
      </c>
      <c r="S140" s="188">
        <f t="shared" si="77"/>
        <v>0</v>
      </c>
      <c r="T140" s="188">
        <f t="shared" si="77"/>
        <v>0</v>
      </c>
      <c r="U140" s="188">
        <f t="shared" si="77"/>
        <v>0</v>
      </c>
      <c r="V140" s="188">
        <f t="shared" si="77"/>
        <v>0</v>
      </c>
      <c r="W140" s="188">
        <f t="shared" si="77"/>
        <v>0</v>
      </c>
      <c r="X140" s="188">
        <f t="shared" si="77"/>
        <v>0</v>
      </c>
      <c r="Y140" s="428"/>
      <c r="AB140" s="54"/>
      <c r="AC140" s="189">
        <f>SUM(I140:Z140)</f>
        <v>200</v>
      </c>
      <c r="AD140" s="54"/>
      <c r="AE140" s="54"/>
      <c r="AF140" s="54"/>
      <c r="AG140" s="54"/>
      <c r="AH140" s="54"/>
      <c r="AI140" s="54"/>
      <c r="AJ140" s="54"/>
      <c r="AK140" s="54"/>
    </row>
    <row r="141" spans="6:37" ht="12.75">
      <c r="F141" s="182" t="str">
        <f>$B$12</f>
        <v>F8 - Spares and maintenance</v>
      </c>
      <c r="G141" s="176"/>
      <c r="H141" s="179"/>
      <c r="I141" s="188">
        <f aca="true" t="shared" si="78" ref="I141:X141">$D$12*I$131</f>
        <v>1.033081076145766</v>
      </c>
      <c r="J141" s="188">
        <f t="shared" si="78"/>
        <v>1.016450089291792</v>
      </c>
      <c r="K141" s="188">
        <f t="shared" si="78"/>
        <v>0</v>
      </c>
      <c r="L141" s="188">
        <f t="shared" si="78"/>
        <v>4.489386178834809</v>
      </c>
      <c r="M141" s="188">
        <f t="shared" si="78"/>
        <v>0</v>
      </c>
      <c r="N141" s="188">
        <f t="shared" si="78"/>
        <v>0</v>
      </c>
      <c r="O141" s="188">
        <f t="shared" si="78"/>
        <v>11.971696476892825</v>
      </c>
      <c r="P141" s="188">
        <f t="shared" si="78"/>
        <v>0</v>
      </c>
      <c r="Q141" s="188">
        <f t="shared" si="78"/>
        <v>4.489386178834809</v>
      </c>
      <c r="R141" s="188">
        <f t="shared" si="78"/>
        <v>0</v>
      </c>
      <c r="S141" s="188">
        <f t="shared" si="78"/>
        <v>0</v>
      </c>
      <c r="T141" s="188">
        <f t="shared" si="78"/>
        <v>0</v>
      </c>
      <c r="U141" s="188">
        <f t="shared" si="78"/>
        <v>0</v>
      </c>
      <c r="V141" s="188">
        <f t="shared" si="78"/>
        <v>0</v>
      </c>
      <c r="W141" s="188">
        <f t="shared" si="78"/>
        <v>0</v>
      </c>
      <c r="X141" s="188">
        <f t="shared" si="78"/>
        <v>0</v>
      </c>
      <c r="Y141" s="428"/>
      <c r="AB141" s="54"/>
      <c r="AC141" s="189">
        <f t="shared" si="70"/>
        <v>23.000000000000004</v>
      </c>
      <c r="AD141" s="54"/>
      <c r="AE141" s="54"/>
      <c r="AF141" s="54"/>
      <c r="AG141" s="54"/>
      <c r="AH141" s="54"/>
      <c r="AI141" s="54"/>
      <c r="AJ141" s="54"/>
      <c r="AK141" s="54"/>
    </row>
    <row r="142" spans="6:37" ht="12.75">
      <c r="F142" s="191" t="s">
        <v>24</v>
      </c>
      <c r="G142" s="176"/>
      <c r="H142" s="179"/>
      <c r="I142" s="192">
        <f aca="true" t="shared" si="79" ref="I142:X142">SUM(I138:I141)</f>
        <v>14.732634477209185</v>
      </c>
      <c r="J142" s="192">
        <f t="shared" si="79"/>
        <v>14.495462142943817</v>
      </c>
      <c r="K142" s="192">
        <f t="shared" si="79"/>
        <v>0</v>
      </c>
      <c r="L142" s="192">
        <f t="shared" si="79"/>
        <v>64.02255072425292</v>
      </c>
      <c r="M142" s="192">
        <f t="shared" si="79"/>
        <v>0</v>
      </c>
      <c r="N142" s="192">
        <f t="shared" si="79"/>
        <v>0</v>
      </c>
      <c r="O142" s="192">
        <f t="shared" si="79"/>
        <v>170.72680193134116</v>
      </c>
      <c r="P142" s="192">
        <f t="shared" si="79"/>
        <v>0</v>
      </c>
      <c r="Q142" s="192">
        <f t="shared" si="79"/>
        <v>64.02255072425292</v>
      </c>
      <c r="R142" s="192">
        <f t="shared" si="79"/>
        <v>0</v>
      </c>
      <c r="S142" s="192">
        <f t="shared" si="79"/>
        <v>0</v>
      </c>
      <c r="T142" s="192">
        <f t="shared" si="79"/>
        <v>0</v>
      </c>
      <c r="U142" s="192">
        <f t="shared" si="79"/>
        <v>0</v>
      </c>
      <c r="V142" s="192">
        <f t="shared" si="79"/>
        <v>0</v>
      </c>
      <c r="W142" s="192">
        <f t="shared" si="79"/>
        <v>0</v>
      </c>
      <c r="X142" s="192">
        <f t="shared" si="79"/>
        <v>0</v>
      </c>
      <c r="Y142" s="428"/>
      <c r="AB142" s="54"/>
      <c r="AC142" s="193">
        <f t="shared" si="70"/>
        <v>328</v>
      </c>
      <c r="AD142" s="54"/>
      <c r="AE142" s="54"/>
      <c r="AF142" s="54"/>
      <c r="AG142" s="54"/>
      <c r="AH142" s="54"/>
      <c r="AI142" s="54"/>
      <c r="AJ142" s="54"/>
      <c r="AK142" s="54"/>
    </row>
    <row r="143" spans="6:37" ht="12.75">
      <c r="F143" s="178" t="s">
        <v>332</v>
      </c>
      <c r="G143" s="176"/>
      <c r="H143" s="179"/>
      <c r="I143" s="194">
        <f>SUM(AF43:AF55)</f>
        <v>30</v>
      </c>
      <c r="J143" s="194">
        <f aca="true" t="shared" si="80" ref="J143:X143">SUM(AG43:AG55)</f>
        <v>320</v>
      </c>
      <c r="K143" s="194">
        <f t="shared" si="80"/>
        <v>0</v>
      </c>
      <c r="L143" s="194">
        <f t="shared" si="80"/>
        <v>400</v>
      </c>
      <c r="M143" s="194">
        <f t="shared" si="80"/>
        <v>0</v>
      </c>
      <c r="N143" s="194">
        <f t="shared" si="80"/>
        <v>0</v>
      </c>
      <c r="O143" s="194">
        <f t="shared" si="80"/>
        <v>528</v>
      </c>
      <c r="P143" s="194">
        <f t="shared" si="80"/>
        <v>0</v>
      </c>
      <c r="Q143" s="194">
        <f t="shared" si="80"/>
        <v>211.2</v>
      </c>
      <c r="R143" s="194">
        <f t="shared" si="80"/>
        <v>0</v>
      </c>
      <c r="S143" s="194">
        <f t="shared" si="80"/>
        <v>0</v>
      </c>
      <c r="T143" s="194">
        <f t="shared" si="80"/>
        <v>0</v>
      </c>
      <c r="U143" s="194">
        <f t="shared" si="80"/>
        <v>0</v>
      </c>
      <c r="V143" s="194">
        <f t="shared" si="80"/>
        <v>0</v>
      </c>
      <c r="W143" s="194">
        <f t="shared" si="80"/>
        <v>0</v>
      </c>
      <c r="X143" s="194">
        <f t="shared" si="80"/>
        <v>0</v>
      </c>
      <c r="Y143" s="428"/>
      <c r="AB143" s="54"/>
      <c r="AC143" s="195">
        <f t="shared" si="70"/>
        <v>1489.2</v>
      </c>
      <c r="AD143" s="54"/>
      <c r="AE143" s="54"/>
      <c r="AF143" s="54"/>
      <c r="AG143" s="54"/>
      <c r="AH143" s="54"/>
      <c r="AI143" s="54"/>
      <c r="AJ143" s="54"/>
      <c r="AK143" s="54"/>
    </row>
    <row r="144" spans="6:37" ht="12.75">
      <c r="F144" s="178" t="s">
        <v>333</v>
      </c>
      <c r="G144" s="176"/>
      <c r="H144" s="179"/>
      <c r="I144" s="194">
        <f>SUM(AF56:AF69)</f>
        <v>0</v>
      </c>
      <c r="J144" s="194">
        <f aca="true" t="shared" si="81" ref="J144:X144">SUM(AG56:AG69)</f>
        <v>0</v>
      </c>
      <c r="K144" s="194">
        <f t="shared" si="81"/>
        <v>0</v>
      </c>
      <c r="L144" s="194">
        <f t="shared" si="81"/>
        <v>83.33333333333333</v>
      </c>
      <c r="M144" s="194">
        <f t="shared" si="81"/>
        <v>0</v>
      </c>
      <c r="N144" s="194">
        <f t="shared" si="81"/>
        <v>0</v>
      </c>
      <c r="O144" s="194">
        <f t="shared" si="81"/>
        <v>83.33333333333333</v>
      </c>
      <c r="P144" s="194">
        <f t="shared" si="81"/>
        <v>0</v>
      </c>
      <c r="Q144" s="194">
        <f t="shared" si="81"/>
        <v>36.666666666666664</v>
      </c>
      <c r="R144" s="194">
        <f t="shared" si="81"/>
        <v>0</v>
      </c>
      <c r="S144" s="194">
        <f t="shared" si="81"/>
        <v>0</v>
      </c>
      <c r="T144" s="194">
        <f t="shared" si="81"/>
        <v>0</v>
      </c>
      <c r="U144" s="194">
        <f t="shared" si="81"/>
        <v>0</v>
      </c>
      <c r="V144" s="194">
        <f t="shared" si="81"/>
        <v>0</v>
      </c>
      <c r="W144" s="194">
        <f t="shared" si="81"/>
        <v>0</v>
      </c>
      <c r="X144" s="194">
        <f t="shared" si="81"/>
        <v>0</v>
      </c>
      <c r="Y144" s="428"/>
      <c r="AB144" s="54"/>
      <c r="AC144" s="195">
        <f t="shared" si="70"/>
        <v>203.33333333333331</v>
      </c>
      <c r="AD144" s="54"/>
      <c r="AE144" s="54"/>
      <c r="AF144" s="54"/>
      <c r="AG144" s="54"/>
      <c r="AH144" s="54"/>
      <c r="AI144" s="54"/>
      <c r="AJ144" s="54"/>
      <c r="AK144" s="54"/>
    </row>
    <row r="145" spans="6:37" ht="12.75">
      <c r="F145" s="178" t="s">
        <v>334</v>
      </c>
      <c r="G145" s="176"/>
      <c r="H145" s="179"/>
      <c r="I145" s="194">
        <f>SUM(AF70:AF97)</f>
        <v>0</v>
      </c>
      <c r="J145" s="194">
        <f aca="true" t="shared" si="82" ref="J145:X145">SUM(AG70:AG97)</f>
        <v>0</v>
      </c>
      <c r="K145" s="194">
        <f t="shared" si="82"/>
        <v>0</v>
      </c>
      <c r="L145" s="194">
        <f t="shared" si="82"/>
        <v>0</v>
      </c>
      <c r="M145" s="194">
        <f t="shared" si="82"/>
        <v>0</v>
      </c>
      <c r="N145" s="194">
        <f t="shared" si="82"/>
        <v>0</v>
      </c>
      <c r="O145" s="194">
        <f t="shared" si="82"/>
        <v>0</v>
      </c>
      <c r="P145" s="194">
        <f t="shared" si="82"/>
        <v>0</v>
      </c>
      <c r="Q145" s="194">
        <f t="shared" si="82"/>
        <v>0</v>
      </c>
      <c r="R145" s="194">
        <f t="shared" si="82"/>
        <v>0</v>
      </c>
      <c r="S145" s="194">
        <f t="shared" si="82"/>
        <v>0</v>
      </c>
      <c r="T145" s="194">
        <f t="shared" si="82"/>
        <v>0</v>
      </c>
      <c r="U145" s="194">
        <f t="shared" si="82"/>
        <v>0</v>
      </c>
      <c r="V145" s="194">
        <f t="shared" si="82"/>
        <v>0</v>
      </c>
      <c r="W145" s="194">
        <f t="shared" si="82"/>
        <v>0</v>
      </c>
      <c r="X145" s="194">
        <f t="shared" si="82"/>
        <v>0</v>
      </c>
      <c r="Y145" s="428"/>
      <c r="AB145" s="54"/>
      <c r="AC145" s="195">
        <f t="shared" si="70"/>
        <v>0</v>
      </c>
      <c r="AD145" s="54"/>
      <c r="AE145" s="54"/>
      <c r="AF145" s="54"/>
      <c r="AG145" s="54"/>
      <c r="AH145" s="54"/>
      <c r="AI145" s="54"/>
      <c r="AJ145" s="54"/>
      <c r="AK145" s="54"/>
    </row>
    <row r="146" spans="6:37" ht="12.75">
      <c r="F146" s="191" t="s">
        <v>26</v>
      </c>
      <c r="G146" s="176"/>
      <c r="H146" s="179"/>
      <c r="I146" s="192">
        <f>SUM(I143:I145)</f>
        <v>30</v>
      </c>
      <c r="J146" s="192">
        <f aca="true" t="shared" si="83" ref="J146:O146">SUM(J143:J145)</f>
        <v>320</v>
      </c>
      <c r="K146" s="192">
        <f t="shared" si="83"/>
        <v>0</v>
      </c>
      <c r="L146" s="192">
        <f t="shared" si="83"/>
        <v>483.3333333333333</v>
      </c>
      <c r="M146" s="192">
        <f t="shared" si="83"/>
        <v>0</v>
      </c>
      <c r="N146" s="192">
        <f t="shared" si="83"/>
        <v>0</v>
      </c>
      <c r="O146" s="192">
        <f t="shared" si="83"/>
        <v>611.3333333333334</v>
      </c>
      <c r="P146" s="192">
        <f aca="true" t="shared" si="84" ref="P146:X146">SUM(P143:P145)</f>
        <v>0</v>
      </c>
      <c r="Q146" s="192">
        <f t="shared" si="84"/>
        <v>247.86666666666665</v>
      </c>
      <c r="R146" s="192">
        <f t="shared" si="84"/>
        <v>0</v>
      </c>
      <c r="S146" s="192">
        <f t="shared" si="84"/>
        <v>0</v>
      </c>
      <c r="T146" s="192">
        <f t="shared" si="84"/>
        <v>0</v>
      </c>
      <c r="U146" s="192">
        <f t="shared" si="84"/>
        <v>0</v>
      </c>
      <c r="V146" s="192">
        <f t="shared" si="84"/>
        <v>0</v>
      </c>
      <c r="W146" s="192">
        <f t="shared" si="84"/>
        <v>0</v>
      </c>
      <c r="X146" s="192">
        <f t="shared" si="84"/>
        <v>0</v>
      </c>
      <c r="Y146" s="428"/>
      <c r="AB146" s="54"/>
      <c r="AC146" s="193">
        <f t="shared" si="70"/>
        <v>1692.533333333333</v>
      </c>
      <c r="AD146" s="54"/>
      <c r="AE146" s="54"/>
      <c r="AF146" s="54"/>
      <c r="AG146" s="54"/>
      <c r="AH146" s="54"/>
      <c r="AI146" s="54"/>
      <c r="AJ146" s="54"/>
      <c r="AK146" s="54"/>
    </row>
    <row r="147" spans="6:37" ht="12.75">
      <c r="F147" s="191" t="s">
        <v>57</v>
      </c>
      <c r="G147" s="176"/>
      <c r="H147" s="179"/>
      <c r="I147" s="192">
        <f aca="true" t="shared" si="85" ref="I147:X147">I137+I142+I146</f>
        <v>2497.682634477209</v>
      </c>
      <c r="J147" s="192">
        <f t="shared" si="85"/>
        <v>1418.0954621429437</v>
      </c>
      <c r="K147" s="192">
        <f t="shared" si="85"/>
        <v>0</v>
      </c>
      <c r="L147" s="192">
        <f t="shared" si="85"/>
        <v>1767.355884057586</v>
      </c>
      <c r="M147" s="192">
        <f t="shared" si="85"/>
        <v>0</v>
      </c>
      <c r="N147" s="192">
        <f t="shared" si="85"/>
        <v>0</v>
      </c>
      <c r="O147" s="192">
        <f t="shared" si="85"/>
        <v>1992.4601352646746</v>
      </c>
      <c r="P147" s="192">
        <f t="shared" si="85"/>
        <v>0</v>
      </c>
      <c r="Q147" s="192">
        <f t="shared" si="85"/>
        <v>468.9892173909195</v>
      </c>
      <c r="R147" s="192">
        <f t="shared" si="85"/>
        <v>0</v>
      </c>
      <c r="S147" s="192">
        <f t="shared" si="85"/>
        <v>0</v>
      </c>
      <c r="T147" s="192">
        <f t="shared" si="85"/>
        <v>0</v>
      </c>
      <c r="U147" s="192">
        <f t="shared" si="85"/>
        <v>0</v>
      </c>
      <c r="V147" s="192">
        <f t="shared" si="85"/>
        <v>0</v>
      </c>
      <c r="W147" s="192">
        <f t="shared" si="85"/>
        <v>0</v>
      </c>
      <c r="X147" s="192">
        <f t="shared" si="85"/>
        <v>0</v>
      </c>
      <c r="Y147" s="430"/>
      <c r="AB147" s="54"/>
      <c r="AC147" s="193">
        <f t="shared" si="70"/>
        <v>8144.583333333332</v>
      </c>
      <c r="AD147" s="54"/>
      <c r="AE147" s="54"/>
      <c r="AF147" s="54"/>
      <c r="AG147" s="54"/>
      <c r="AH147" s="54"/>
      <c r="AI147" s="54"/>
      <c r="AJ147" s="54"/>
      <c r="AK147" s="54"/>
    </row>
    <row r="148" spans="6:37" ht="12.75">
      <c r="F148" s="191" t="s">
        <v>322</v>
      </c>
      <c r="G148" s="176"/>
      <c r="H148" s="179"/>
      <c r="I148" s="196">
        <f aca="true" t="shared" si="86" ref="I148:X148">I133-I147</f>
        <v>815.9925326611401</v>
      </c>
      <c r="J148" s="196">
        <f t="shared" si="86"/>
        <v>2657.3172732348107</v>
      </c>
      <c r="K148" s="196">
        <f t="shared" si="86"/>
        <v>0</v>
      </c>
      <c r="L148" s="196">
        <f t="shared" si="86"/>
        <v>432.6441159424139</v>
      </c>
      <c r="M148" s="196">
        <f t="shared" si="86"/>
        <v>0</v>
      </c>
      <c r="N148" s="196">
        <f t="shared" si="86"/>
        <v>0</v>
      </c>
      <c r="O148" s="196">
        <f t="shared" si="86"/>
        <v>1927.5398647353259</v>
      </c>
      <c r="P148" s="196">
        <f t="shared" si="86"/>
        <v>0</v>
      </c>
      <c r="Q148" s="196">
        <f t="shared" si="86"/>
        <v>101.01078260908048</v>
      </c>
      <c r="R148" s="196">
        <f t="shared" si="86"/>
        <v>0</v>
      </c>
      <c r="S148" s="196">
        <f t="shared" si="86"/>
        <v>0</v>
      </c>
      <c r="T148" s="196">
        <f t="shared" si="86"/>
        <v>0</v>
      </c>
      <c r="U148" s="196">
        <f t="shared" si="86"/>
        <v>0</v>
      </c>
      <c r="V148" s="196">
        <f t="shared" si="86"/>
        <v>0</v>
      </c>
      <c r="W148" s="196">
        <f t="shared" si="86"/>
        <v>0</v>
      </c>
      <c r="X148" s="196">
        <f t="shared" si="86"/>
        <v>0</v>
      </c>
      <c r="Y148" s="431"/>
      <c r="AB148" s="54"/>
      <c r="AC148" s="193">
        <f>SUM(I148:Z148)</f>
        <v>5934.504569182771</v>
      </c>
      <c r="AD148" s="54"/>
      <c r="AE148" s="54"/>
      <c r="AF148" s="54"/>
      <c r="AG148" s="54"/>
      <c r="AH148" s="54"/>
      <c r="AI148" s="54"/>
      <c r="AJ148" s="54"/>
      <c r="AK148" s="54"/>
    </row>
    <row r="149" spans="6:37" ht="12.75">
      <c r="F149" s="191" t="s">
        <v>323</v>
      </c>
      <c r="G149" s="176"/>
      <c r="H149" s="179"/>
      <c r="I149" s="197">
        <f aca="true" t="shared" si="87" ref="I149:X149">IF(I126&gt;0,I148/I133,0)</f>
        <v>0.2462500068664913</v>
      </c>
      <c r="J149" s="197">
        <f t="shared" si="87"/>
        <v>0.6520363569969806</v>
      </c>
      <c r="K149" s="197">
        <f t="shared" si="87"/>
        <v>0</v>
      </c>
      <c r="L149" s="197">
        <f t="shared" si="87"/>
        <v>0.19665641633746087</v>
      </c>
      <c r="M149" s="197">
        <f t="shared" si="87"/>
        <v>0</v>
      </c>
      <c r="N149" s="197">
        <f t="shared" si="87"/>
        <v>0</v>
      </c>
      <c r="O149" s="197">
        <f t="shared" si="87"/>
        <v>0.49171935324880756</v>
      </c>
      <c r="P149" s="197">
        <f t="shared" si="87"/>
        <v>0</v>
      </c>
      <c r="Q149" s="197">
        <f t="shared" si="87"/>
        <v>0.17721189931417627</v>
      </c>
      <c r="R149" s="197">
        <f t="shared" si="87"/>
        <v>0</v>
      </c>
      <c r="S149" s="197">
        <f t="shared" si="87"/>
        <v>0</v>
      </c>
      <c r="T149" s="197">
        <f t="shared" si="87"/>
        <v>0</v>
      </c>
      <c r="U149" s="197">
        <f t="shared" si="87"/>
        <v>0</v>
      </c>
      <c r="V149" s="197">
        <f t="shared" si="87"/>
        <v>0</v>
      </c>
      <c r="W149" s="197">
        <f t="shared" si="87"/>
        <v>0</v>
      </c>
      <c r="X149" s="197">
        <f t="shared" si="87"/>
        <v>0</v>
      </c>
      <c r="Y149" s="431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</row>
    <row r="150" spans="6:37" ht="12.75">
      <c r="F150" s="178" t="s">
        <v>324</v>
      </c>
      <c r="G150" s="176"/>
      <c r="H150" s="179"/>
      <c r="I150" s="198">
        <f aca="true" t="shared" si="88" ref="I150:O150">I148/$AC$148</f>
        <v>0.13749968900495915</v>
      </c>
      <c r="J150" s="198">
        <f t="shared" si="88"/>
        <v>0.44777407149266796</v>
      </c>
      <c r="K150" s="198">
        <f t="shared" si="88"/>
        <v>0</v>
      </c>
      <c r="L150" s="198">
        <f t="shared" si="88"/>
        <v>0.07290315659862952</v>
      </c>
      <c r="M150" s="198">
        <f t="shared" si="88"/>
        <v>0</v>
      </c>
      <c r="N150" s="198">
        <f t="shared" si="88"/>
        <v>0</v>
      </c>
      <c r="O150" s="198">
        <f t="shared" si="88"/>
        <v>0.3248021536194998</v>
      </c>
      <c r="P150" s="198">
        <f aca="true" t="shared" si="89" ref="P150:X150">P148/$AC$148</f>
        <v>0</v>
      </c>
      <c r="Q150" s="198">
        <f t="shared" si="89"/>
        <v>0.0170209292842436</v>
      </c>
      <c r="R150" s="198">
        <f t="shared" si="89"/>
        <v>0</v>
      </c>
      <c r="S150" s="198">
        <f t="shared" si="89"/>
        <v>0</v>
      </c>
      <c r="T150" s="198">
        <f t="shared" si="89"/>
        <v>0</v>
      </c>
      <c r="U150" s="198">
        <f t="shared" si="89"/>
        <v>0</v>
      </c>
      <c r="V150" s="198">
        <f t="shared" si="89"/>
        <v>0</v>
      </c>
      <c r="W150" s="198">
        <f t="shared" si="89"/>
        <v>0</v>
      </c>
      <c r="X150" s="198">
        <f t="shared" si="89"/>
        <v>0</v>
      </c>
      <c r="Y150" s="431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</row>
    <row r="151" spans="6:37" ht="12.75">
      <c r="F151" s="178" t="str">
        <f>B11</f>
        <v>F7 - Transport cost</v>
      </c>
      <c r="G151" s="176"/>
      <c r="H151" s="179"/>
      <c r="I151" s="188">
        <f aca="true" t="shared" si="90" ref="I151:X151">$D$11*I$131</f>
        <v>3.593325482246143</v>
      </c>
      <c r="J151" s="188">
        <f t="shared" si="90"/>
        <v>3.535478571449711</v>
      </c>
      <c r="K151" s="188">
        <f t="shared" si="90"/>
        <v>0</v>
      </c>
      <c r="L151" s="188">
        <f t="shared" si="90"/>
        <v>15.615256274208031</v>
      </c>
      <c r="M151" s="188">
        <f t="shared" si="90"/>
        <v>0</v>
      </c>
      <c r="N151" s="188">
        <f t="shared" si="90"/>
        <v>0</v>
      </c>
      <c r="O151" s="188">
        <f t="shared" si="90"/>
        <v>41.64068339788809</v>
      </c>
      <c r="P151" s="188">
        <f t="shared" si="90"/>
        <v>0</v>
      </c>
      <c r="Q151" s="188">
        <f t="shared" si="90"/>
        <v>15.615256274208031</v>
      </c>
      <c r="R151" s="188">
        <f t="shared" si="90"/>
        <v>0</v>
      </c>
      <c r="S151" s="188">
        <f t="shared" si="90"/>
        <v>0</v>
      </c>
      <c r="T151" s="188">
        <f t="shared" si="90"/>
        <v>0</v>
      </c>
      <c r="U151" s="188">
        <f t="shared" si="90"/>
        <v>0</v>
      </c>
      <c r="V151" s="188">
        <f t="shared" si="90"/>
        <v>0</v>
      </c>
      <c r="W151" s="188">
        <f t="shared" si="90"/>
        <v>0</v>
      </c>
      <c r="X151" s="188">
        <f t="shared" si="90"/>
        <v>0</v>
      </c>
      <c r="Y151" s="431"/>
      <c r="AB151" s="54"/>
      <c r="AC151" s="195">
        <f>SUM(I151:Z151)</f>
        <v>80.00000000000001</v>
      </c>
      <c r="AD151" s="54"/>
      <c r="AE151" s="54"/>
      <c r="AF151" s="54"/>
      <c r="AG151" s="54"/>
      <c r="AH151" s="54"/>
      <c r="AI151" s="54"/>
      <c r="AJ151" s="54"/>
      <c r="AK151" s="54"/>
    </row>
    <row r="152" spans="6:37" ht="12.75">
      <c r="F152" s="178" t="str">
        <f>B13</f>
        <v>F9 - Other costs</v>
      </c>
      <c r="G152" s="176"/>
      <c r="H152" s="179"/>
      <c r="I152" s="188">
        <f aca="true" t="shared" si="91" ref="I152:X152">$D$13*I$131</f>
        <v>22.458284264038394</v>
      </c>
      <c r="J152" s="188">
        <f t="shared" si="91"/>
        <v>22.096741071560693</v>
      </c>
      <c r="K152" s="188">
        <f t="shared" si="91"/>
        <v>0</v>
      </c>
      <c r="L152" s="188">
        <f t="shared" si="91"/>
        <v>97.5953517138002</v>
      </c>
      <c r="M152" s="188">
        <f t="shared" si="91"/>
        <v>0</v>
      </c>
      <c r="N152" s="188">
        <f t="shared" si="91"/>
        <v>0</v>
      </c>
      <c r="O152" s="188">
        <f t="shared" si="91"/>
        <v>260.25427123680055</v>
      </c>
      <c r="P152" s="188">
        <f t="shared" si="91"/>
        <v>0</v>
      </c>
      <c r="Q152" s="188">
        <f t="shared" si="91"/>
        <v>97.5953517138002</v>
      </c>
      <c r="R152" s="188">
        <f t="shared" si="91"/>
        <v>0</v>
      </c>
      <c r="S152" s="188">
        <f t="shared" si="91"/>
        <v>0</v>
      </c>
      <c r="T152" s="188">
        <f t="shared" si="91"/>
        <v>0</v>
      </c>
      <c r="U152" s="188">
        <f t="shared" si="91"/>
        <v>0</v>
      </c>
      <c r="V152" s="188">
        <f t="shared" si="91"/>
        <v>0</v>
      </c>
      <c r="W152" s="188">
        <f t="shared" si="91"/>
        <v>0</v>
      </c>
      <c r="X152" s="188">
        <f t="shared" si="91"/>
        <v>0</v>
      </c>
      <c r="Y152" s="431"/>
      <c r="AB152" s="54"/>
      <c r="AC152" s="195">
        <f>SUM(I152:Z152)</f>
        <v>500.00000000000006</v>
      </c>
      <c r="AD152" s="54"/>
      <c r="AE152" s="54"/>
      <c r="AF152" s="54"/>
      <c r="AG152" s="54"/>
      <c r="AH152" s="54"/>
      <c r="AI152" s="54"/>
      <c r="AJ152" s="54"/>
      <c r="AK152" s="54"/>
    </row>
    <row r="153" spans="6:37" ht="12.75">
      <c r="F153" s="178" t="s">
        <v>337</v>
      </c>
      <c r="G153" s="176"/>
      <c r="H153" s="179"/>
      <c r="I153" s="199">
        <f>SUM(I151:I152)</f>
        <v>26.051609746284537</v>
      </c>
      <c r="J153" s="199">
        <f aca="true" t="shared" si="92" ref="J153:X153">SUM(J151:J152)</f>
        <v>25.632219643010405</v>
      </c>
      <c r="K153" s="199">
        <f t="shared" si="92"/>
        <v>0</v>
      </c>
      <c r="L153" s="199">
        <f t="shared" si="92"/>
        <v>113.21060798800823</v>
      </c>
      <c r="M153" s="199">
        <f t="shared" si="92"/>
        <v>0</v>
      </c>
      <c r="N153" s="199">
        <f t="shared" si="92"/>
        <v>0</v>
      </c>
      <c r="O153" s="199">
        <f t="shared" si="92"/>
        <v>301.89495463468865</v>
      </c>
      <c r="P153" s="199">
        <f t="shared" si="92"/>
        <v>0</v>
      </c>
      <c r="Q153" s="199">
        <f t="shared" si="92"/>
        <v>113.21060798800823</v>
      </c>
      <c r="R153" s="199">
        <f t="shared" si="92"/>
        <v>0</v>
      </c>
      <c r="S153" s="199">
        <f t="shared" si="92"/>
        <v>0</v>
      </c>
      <c r="T153" s="199">
        <f t="shared" si="92"/>
        <v>0</v>
      </c>
      <c r="U153" s="199">
        <f t="shared" si="92"/>
        <v>0</v>
      </c>
      <c r="V153" s="199">
        <f t="shared" si="92"/>
        <v>0</v>
      </c>
      <c r="W153" s="199">
        <f t="shared" si="92"/>
        <v>0</v>
      </c>
      <c r="X153" s="199">
        <f t="shared" si="92"/>
        <v>0</v>
      </c>
      <c r="AB153" s="54"/>
      <c r="AC153" s="195">
        <f>SUM(I153:Z153)</f>
        <v>580</v>
      </c>
      <c r="AD153" s="54"/>
      <c r="AE153" s="54"/>
      <c r="AF153" s="54"/>
      <c r="AG153" s="54"/>
      <c r="AH153" s="54"/>
      <c r="AI153" s="54"/>
      <c r="AJ153" s="54"/>
      <c r="AK153" s="54"/>
    </row>
    <row r="154" spans="6:37" ht="13.5" thickBot="1">
      <c r="F154" s="200" t="s">
        <v>338</v>
      </c>
      <c r="G154" s="201"/>
      <c r="H154" s="202"/>
      <c r="I154" s="203">
        <f>I148-I151-I152</f>
        <v>789.9409229148556</v>
      </c>
      <c r="J154" s="203">
        <f aca="true" t="shared" si="93" ref="J154:X154">J148-J151-J152</f>
        <v>2631.6850535918</v>
      </c>
      <c r="K154" s="203">
        <f t="shared" si="93"/>
        <v>0</v>
      </c>
      <c r="L154" s="203">
        <f t="shared" si="93"/>
        <v>319.4335079544057</v>
      </c>
      <c r="M154" s="203">
        <f t="shared" si="93"/>
        <v>0</v>
      </c>
      <c r="N154" s="203">
        <f t="shared" si="93"/>
        <v>0</v>
      </c>
      <c r="O154" s="203">
        <f t="shared" si="93"/>
        <v>1625.6449101006372</v>
      </c>
      <c r="P154" s="203">
        <f t="shared" si="93"/>
        <v>0</v>
      </c>
      <c r="Q154" s="203">
        <f t="shared" si="93"/>
        <v>-12.199825378927756</v>
      </c>
      <c r="R154" s="203">
        <f t="shared" si="93"/>
        <v>0</v>
      </c>
      <c r="S154" s="203">
        <f t="shared" si="93"/>
        <v>0</v>
      </c>
      <c r="T154" s="203">
        <f t="shared" si="93"/>
        <v>0</v>
      </c>
      <c r="U154" s="203">
        <f t="shared" si="93"/>
        <v>0</v>
      </c>
      <c r="V154" s="203">
        <f t="shared" si="93"/>
        <v>0</v>
      </c>
      <c r="W154" s="203">
        <f t="shared" si="93"/>
        <v>0</v>
      </c>
      <c r="X154" s="203">
        <f t="shared" si="93"/>
        <v>0</v>
      </c>
      <c r="Y154" s="204"/>
      <c r="Z154" s="204"/>
      <c r="AA154" s="204"/>
      <c r="AB154" s="205"/>
      <c r="AC154" s="439">
        <f>SUM(I154:Z154)</f>
        <v>5354.504569182771</v>
      </c>
      <c r="AD154" s="54"/>
      <c r="AE154" s="54"/>
      <c r="AF154" s="54"/>
      <c r="AG154" s="54"/>
      <c r="AH154" s="54"/>
      <c r="AI154" s="54"/>
      <c r="AJ154" s="54"/>
      <c r="AK154" s="54"/>
    </row>
    <row r="155" spans="3:37" ht="13.5" thickTop="1">
      <c r="C155" s="176"/>
      <c r="F155" s="176"/>
      <c r="G155" s="176"/>
      <c r="H155" s="206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</row>
    <row r="156" spans="3:37" ht="51" customHeight="1">
      <c r="C156" s="176"/>
      <c r="F156" s="553" t="s">
        <v>325</v>
      </c>
      <c r="G156" s="554"/>
      <c r="H156" s="555"/>
      <c r="I156" s="458" t="str">
        <f>I$8</f>
        <v>Dutch Cheese 45%, bulk kg</v>
      </c>
      <c r="J156" s="458" t="str">
        <f aca="true" t="shared" si="94" ref="J156:X156">J$8</f>
        <v>Dutch Cheese 45%, 150 g</v>
      </c>
      <c r="K156" s="459" t="str">
        <f t="shared" si="94"/>
        <v>Yogurt 7.5%, 250 g</v>
      </c>
      <c r="L156" s="460" t="str">
        <f t="shared" si="94"/>
        <v>Finished Product 3, 150 g</v>
      </c>
      <c r="M156" s="460" t="str">
        <f t="shared" si="94"/>
        <v>Finished Product 3, 500 g</v>
      </c>
      <c r="N156" s="461" t="str">
        <f t="shared" si="94"/>
        <v>Finished Product 4, 400 g</v>
      </c>
      <c r="O156" s="462" t="str">
        <f t="shared" si="94"/>
        <v>Finished Product 4, 1 lt PET</v>
      </c>
      <c r="P156" s="463" t="str">
        <f t="shared" si="94"/>
        <v>Finished Product 5, 200 g</v>
      </c>
      <c r="Q156" s="464" t="str">
        <f t="shared" si="94"/>
        <v>Finished Product 6, 500g</v>
      </c>
      <c r="R156" s="464" t="str">
        <f t="shared" si="94"/>
        <v>Finished Product 6, 1lt PET</v>
      </c>
      <c r="S156" s="458">
        <f t="shared" si="94"/>
        <v>0</v>
      </c>
      <c r="T156" s="458">
        <f t="shared" si="94"/>
        <v>0</v>
      </c>
      <c r="U156" s="459">
        <f t="shared" si="94"/>
        <v>0</v>
      </c>
      <c r="V156" s="460">
        <f t="shared" si="94"/>
        <v>0</v>
      </c>
      <c r="W156" s="460">
        <f t="shared" si="94"/>
        <v>0</v>
      </c>
      <c r="X156" s="461">
        <f t="shared" si="94"/>
        <v>0</v>
      </c>
      <c r="Y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</row>
    <row r="157" spans="3:25" ht="12.75">
      <c r="C157" s="176"/>
      <c r="F157" s="186" t="s">
        <v>326</v>
      </c>
      <c r="G157" s="176"/>
      <c r="H157" s="179"/>
      <c r="I157" s="207">
        <f aca="true" t="shared" si="95" ref="I157:X157">IF(I$126&gt;0,I133/I$126,0)</f>
        <v>96</v>
      </c>
      <c r="J157" s="207">
        <f t="shared" si="95"/>
        <v>120</v>
      </c>
      <c r="K157" s="207">
        <f t="shared" si="95"/>
        <v>0</v>
      </c>
      <c r="L157" s="207">
        <f t="shared" si="95"/>
        <v>14.666666666666666</v>
      </c>
      <c r="M157" s="207">
        <f t="shared" si="95"/>
        <v>0</v>
      </c>
      <c r="N157" s="207">
        <f t="shared" si="95"/>
        <v>0</v>
      </c>
      <c r="O157" s="207">
        <f t="shared" si="95"/>
        <v>9.8</v>
      </c>
      <c r="P157" s="207">
        <f t="shared" si="95"/>
        <v>0</v>
      </c>
      <c r="Q157" s="207">
        <f t="shared" si="95"/>
        <v>3.8</v>
      </c>
      <c r="R157" s="207">
        <f t="shared" si="95"/>
        <v>0</v>
      </c>
      <c r="S157" s="207">
        <f t="shared" si="95"/>
        <v>0</v>
      </c>
      <c r="T157" s="207">
        <f t="shared" si="95"/>
        <v>0</v>
      </c>
      <c r="U157" s="207">
        <f t="shared" si="95"/>
        <v>0</v>
      </c>
      <c r="V157" s="207">
        <f t="shared" si="95"/>
        <v>0</v>
      </c>
      <c r="W157" s="207">
        <f t="shared" si="95"/>
        <v>0</v>
      </c>
      <c r="X157" s="207">
        <f t="shared" si="95"/>
        <v>0</v>
      </c>
      <c r="Y157" s="54"/>
    </row>
    <row r="158" spans="6:25" ht="12.75">
      <c r="F158" s="260" t="s">
        <v>327</v>
      </c>
      <c r="G158" s="176"/>
      <c r="H158" s="179"/>
      <c r="I158" s="207">
        <f aca="true" t="shared" si="96" ref="I158:X158">IF(I$126&gt;0,I160/I159,0)</f>
        <v>1.2705651462426155</v>
      </c>
      <c r="J158" s="207">
        <f t="shared" si="96"/>
        <v>1.2741458165186978</v>
      </c>
      <c r="K158" s="207">
        <f t="shared" si="96"/>
        <v>0</v>
      </c>
      <c r="L158" s="207">
        <f t="shared" si="96"/>
        <v>0</v>
      </c>
      <c r="M158" s="207">
        <f t="shared" si="96"/>
        <v>0</v>
      </c>
      <c r="N158" s="207">
        <f t="shared" si="96"/>
        <v>0</v>
      </c>
      <c r="O158" s="207">
        <f t="shared" si="96"/>
        <v>0.64</v>
      </c>
      <c r="P158" s="207">
        <f t="shared" si="96"/>
        <v>0</v>
      </c>
      <c r="Q158" s="207">
        <f t="shared" si="96"/>
        <v>0</v>
      </c>
      <c r="R158" s="207">
        <f t="shared" si="96"/>
        <v>0</v>
      </c>
      <c r="S158" s="207">
        <f t="shared" si="96"/>
        <v>0</v>
      </c>
      <c r="T158" s="207">
        <f t="shared" si="96"/>
        <v>0</v>
      </c>
      <c r="U158" s="207">
        <f t="shared" si="96"/>
        <v>0</v>
      </c>
      <c r="V158" s="207">
        <f t="shared" si="96"/>
        <v>0</v>
      </c>
      <c r="W158" s="207">
        <f t="shared" si="96"/>
        <v>0</v>
      </c>
      <c r="X158" s="207">
        <f t="shared" si="96"/>
        <v>0</v>
      </c>
      <c r="Y158" s="54"/>
    </row>
    <row r="159" spans="6:25" ht="12.75">
      <c r="F159" s="260" t="s">
        <v>328</v>
      </c>
      <c r="G159" s="176"/>
      <c r="H159" s="179"/>
      <c r="I159" s="207">
        <f aca="true" t="shared" si="97" ref="I159:X159">IF(I$126&gt;0,I120,0)</f>
        <v>10.215094205878977</v>
      </c>
      <c r="J159" s="207">
        <f t="shared" si="97"/>
        <v>10.944658344123667</v>
      </c>
      <c r="K159" s="207">
        <f t="shared" si="97"/>
        <v>0</v>
      </c>
      <c r="L159" s="207">
        <f t="shared" si="97"/>
        <v>1.342</v>
      </c>
      <c r="M159" s="207">
        <f t="shared" si="97"/>
        <v>0</v>
      </c>
      <c r="N159" s="207">
        <f t="shared" si="97"/>
        <v>0</v>
      </c>
      <c r="O159" s="207">
        <f t="shared" si="97"/>
        <v>1</v>
      </c>
      <c r="P159" s="207">
        <f t="shared" si="97"/>
        <v>0</v>
      </c>
      <c r="Q159" s="207">
        <f t="shared" si="97"/>
        <v>1.0333333333333334</v>
      </c>
      <c r="R159" s="207">
        <f t="shared" si="97"/>
        <v>0</v>
      </c>
      <c r="S159" s="207">
        <f t="shared" si="97"/>
        <v>0</v>
      </c>
      <c r="T159" s="207">
        <f t="shared" si="97"/>
        <v>0</v>
      </c>
      <c r="U159" s="207">
        <f t="shared" si="97"/>
        <v>0</v>
      </c>
      <c r="V159" s="207">
        <f t="shared" si="97"/>
        <v>0</v>
      </c>
      <c r="W159" s="207">
        <f t="shared" si="97"/>
        <v>0</v>
      </c>
      <c r="X159" s="207">
        <f t="shared" si="97"/>
        <v>0</v>
      </c>
      <c r="Y159" s="432"/>
    </row>
    <row r="160" spans="6:25" ht="12.75">
      <c r="F160" s="178" t="s">
        <v>329</v>
      </c>
      <c r="G160" s="176"/>
      <c r="H160" s="179"/>
      <c r="I160" s="207">
        <f aca="true" t="shared" si="98" ref="I160:X160">IF(I$126&gt;0,I134/I$126,0)</f>
        <v>12.978942663574717</v>
      </c>
      <c r="J160" s="207">
        <f t="shared" si="98"/>
        <v>13.94509064239163</v>
      </c>
      <c r="K160" s="207">
        <f t="shared" si="98"/>
        <v>0</v>
      </c>
      <c r="L160" s="207">
        <f t="shared" si="98"/>
        <v>0</v>
      </c>
      <c r="M160" s="207">
        <f t="shared" si="98"/>
        <v>0</v>
      </c>
      <c r="N160" s="207">
        <f t="shared" si="98"/>
        <v>0</v>
      </c>
      <c r="O160" s="207">
        <f t="shared" si="98"/>
        <v>0.64</v>
      </c>
      <c r="P160" s="207">
        <f t="shared" si="98"/>
        <v>0</v>
      </c>
      <c r="Q160" s="207">
        <f t="shared" si="98"/>
        <v>0</v>
      </c>
      <c r="R160" s="207">
        <f t="shared" si="98"/>
        <v>0</v>
      </c>
      <c r="S160" s="207">
        <f t="shared" si="98"/>
        <v>0</v>
      </c>
      <c r="T160" s="207">
        <f t="shared" si="98"/>
        <v>0</v>
      </c>
      <c r="U160" s="207">
        <f t="shared" si="98"/>
        <v>0</v>
      </c>
      <c r="V160" s="207">
        <f t="shared" si="98"/>
        <v>0</v>
      </c>
      <c r="W160" s="207">
        <f t="shared" si="98"/>
        <v>0</v>
      </c>
      <c r="X160" s="207">
        <f t="shared" si="98"/>
        <v>0</v>
      </c>
      <c r="Y160" s="432"/>
    </row>
    <row r="161" spans="6:25" ht="12.75">
      <c r="F161" s="178" t="s">
        <v>330</v>
      </c>
      <c r="G161" s="176"/>
      <c r="H161" s="179"/>
      <c r="I161" s="207">
        <f aca="true" t="shared" si="99" ref="I161:X161">IF(I$126&gt;0,I135/I$126,0)</f>
        <v>0</v>
      </c>
      <c r="J161" s="207">
        <f t="shared" si="99"/>
        <v>0</v>
      </c>
      <c r="K161" s="207">
        <f t="shared" si="99"/>
        <v>0</v>
      </c>
      <c r="L161" s="207">
        <f t="shared" si="99"/>
        <v>3.2733333333333334</v>
      </c>
      <c r="M161" s="207">
        <f t="shared" si="99"/>
        <v>0</v>
      </c>
      <c r="N161" s="207">
        <f t="shared" si="99"/>
        <v>0</v>
      </c>
      <c r="O161" s="207">
        <f t="shared" si="99"/>
        <v>2.386</v>
      </c>
      <c r="P161" s="207">
        <f t="shared" si="99"/>
        <v>0</v>
      </c>
      <c r="Q161" s="207">
        <f t="shared" si="99"/>
        <v>1.0473333333333332</v>
      </c>
      <c r="R161" s="207">
        <f t="shared" si="99"/>
        <v>0</v>
      </c>
      <c r="S161" s="207">
        <f t="shared" si="99"/>
        <v>0</v>
      </c>
      <c r="T161" s="207">
        <f t="shared" si="99"/>
        <v>0</v>
      </c>
      <c r="U161" s="207">
        <f t="shared" si="99"/>
        <v>0</v>
      </c>
      <c r="V161" s="207">
        <f t="shared" si="99"/>
        <v>0</v>
      </c>
      <c r="W161" s="207">
        <f t="shared" si="99"/>
        <v>0</v>
      </c>
      <c r="X161" s="207">
        <f t="shared" si="99"/>
        <v>0</v>
      </c>
      <c r="Y161" s="432"/>
    </row>
    <row r="162" spans="6:25" ht="12.75">
      <c r="F162" s="178" t="s">
        <v>331</v>
      </c>
      <c r="G162" s="176"/>
      <c r="H162" s="179"/>
      <c r="I162" s="207">
        <f aca="true" t="shared" si="100" ref="I162:X162">IF(I$126&gt;0,I136/I$126,0)</f>
        <v>58.08511404762082</v>
      </c>
      <c r="J162" s="207">
        <f t="shared" si="100"/>
        <v>17.96137097098584</v>
      </c>
      <c r="K162" s="207">
        <f t="shared" si="100"/>
        <v>0</v>
      </c>
      <c r="L162" s="207">
        <f t="shared" si="100"/>
        <v>4.86</v>
      </c>
      <c r="M162" s="207">
        <f t="shared" si="100"/>
        <v>0</v>
      </c>
      <c r="N162" s="207">
        <f t="shared" si="100"/>
        <v>0</v>
      </c>
      <c r="O162" s="207">
        <f t="shared" si="100"/>
        <v>0</v>
      </c>
      <c r="P162" s="207">
        <f t="shared" si="100"/>
        <v>0</v>
      </c>
      <c r="Q162" s="207">
        <f t="shared" si="100"/>
        <v>0</v>
      </c>
      <c r="R162" s="207">
        <f t="shared" si="100"/>
        <v>0</v>
      </c>
      <c r="S162" s="207">
        <f t="shared" si="100"/>
        <v>0</v>
      </c>
      <c r="T162" s="207">
        <f t="shared" si="100"/>
        <v>0</v>
      </c>
      <c r="U162" s="207">
        <f t="shared" si="100"/>
        <v>0</v>
      </c>
      <c r="V162" s="207">
        <f t="shared" si="100"/>
        <v>0</v>
      </c>
      <c r="W162" s="207">
        <f t="shared" si="100"/>
        <v>0</v>
      </c>
      <c r="X162" s="207">
        <f t="shared" si="100"/>
        <v>0</v>
      </c>
      <c r="Y162" s="432"/>
    </row>
    <row r="163" spans="6:25" ht="12.75">
      <c r="F163" s="191" t="s">
        <v>12</v>
      </c>
      <c r="G163" s="176"/>
      <c r="H163" s="179"/>
      <c r="I163" s="208">
        <f aca="true" t="shared" si="101" ref="I163:X163">IF(I$126&gt;0,I137/I$126,0)</f>
        <v>71.06405671119553</v>
      </c>
      <c r="J163" s="208">
        <f t="shared" si="101"/>
        <v>31.906461613377466</v>
      </c>
      <c r="K163" s="208">
        <f t="shared" si="101"/>
        <v>0</v>
      </c>
      <c r="L163" s="208">
        <f t="shared" si="101"/>
        <v>8.133333333333333</v>
      </c>
      <c r="M163" s="208">
        <f t="shared" si="101"/>
        <v>0</v>
      </c>
      <c r="N163" s="208">
        <f t="shared" si="101"/>
        <v>0</v>
      </c>
      <c r="O163" s="208">
        <f t="shared" si="101"/>
        <v>3.0260000000000002</v>
      </c>
      <c r="P163" s="208">
        <f t="shared" si="101"/>
        <v>0</v>
      </c>
      <c r="Q163" s="208">
        <f t="shared" si="101"/>
        <v>1.0473333333333332</v>
      </c>
      <c r="R163" s="208">
        <f t="shared" si="101"/>
        <v>0</v>
      </c>
      <c r="S163" s="208">
        <f t="shared" si="101"/>
        <v>0</v>
      </c>
      <c r="T163" s="208">
        <f t="shared" si="101"/>
        <v>0</v>
      </c>
      <c r="U163" s="208">
        <f t="shared" si="101"/>
        <v>0</v>
      </c>
      <c r="V163" s="208">
        <f t="shared" si="101"/>
        <v>0</v>
      </c>
      <c r="W163" s="208">
        <f t="shared" si="101"/>
        <v>0</v>
      </c>
      <c r="X163" s="208">
        <f t="shared" si="101"/>
        <v>0</v>
      </c>
      <c r="Y163" s="433"/>
    </row>
    <row r="164" spans="6:25" ht="12.75">
      <c r="F164" s="182" t="s">
        <v>274</v>
      </c>
      <c r="G164" s="176"/>
      <c r="H164" s="179"/>
      <c r="I164" s="207">
        <f aca="true" t="shared" si="102" ref="I164:X164">IF(I$126&gt;0,I138/I$126,0)</f>
        <v>0</v>
      </c>
      <c r="J164" s="207">
        <f t="shared" si="102"/>
        <v>0</v>
      </c>
      <c r="K164" s="207">
        <f t="shared" si="102"/>
        <v>0</v>
      </c>
      <c r="L164" s="207">
        <f t="shared" si="102"/>
        <v>0</v>
      </c>
      <c r="M164" s="207">
        <f t="shared" si="102"/>
        <v>0</v>
      </c>
      <c r="N164" s="207">
        <f t="shared" si="102"/>
        <v>0</v>
      </c>
      <c r="O164" s="207">
        <f t="shared" si="102"/>
        <v>0</v>
      </c>
      <c r="P164" s="207">
        <f t="shared" si="102"/>
        <v>0</v>
      </c>
      <c r="Q164" s="207">
        <f t="shared" si="102"/>
        <v>0</v>
      </c>
      <c r="R164" s="207">
        <f t="shared" si="102"/>
        <v>0</v>
      </c>
      <c r="S164" s="207">
        <f t="shared" si="102"/>
        <v>0</v>
      </c>
      <c r="T164" s="207">
        <f t="shared" si="102"/>
        <v>0</v>
      </c>
      <c r="U164" s="207">
        <f t="shared" si="102"/>
        <v>0</v>
      </c>
      <c r="V164" s="207">
        <f t="shared" si="102"/>
        <v>0</v>
      </c>
      <c r="W164" s="207">
        <f t="shared" si="102"/>
        <v>0</v>
      </c>
      <c r="X164" s="207">
        <f t="shared" si="102"/>
        <v>0</v>
      </c>
      <c r="Y164" s="432"/>
    </row>
    <row r="165" spans="6:25" ht="12.75">
      <c r="F165" s="182" t="str">
        <f>$B$9</f>
        <v>F5 - Labor cost</v>
      </c>
      <c r="G165" s="176"/>
      <c r="H165" s="179"/>
      <c r="I165" s="207">
        <f aca="true" t="shared" si="103" ref="I165:X165">IF(I$126&gt;0,I141/I$126,0)</f>
        <v>0.029929241192232062</v>
      </c>
      <c r="J165" s="207">
        <f t="shared" si="103"/>
        <v>0.029929241192232066</v>
      </c>
      <c r="K165" s="207">
        <f t="shared" si="103"/>
        <v>0</v>
      </c>
      <c r="L165" s="207">
        <f t="shared" si="103"/>
        <v>0.02992924119223206</v>
      </c>
      <c r="M165" s="207">
        <f t="shared" si="103"/>
        <v>0</v>
      </c>
      <c r="N165" s="207">
        <f t="shared" si="103"/>
        <v>0</v>
      </c>
      <c r="O165" s="207">
        <f t="shared" si="103"/>
        <v>0.029929241192232062</v>
      </c>
      <c r="P165" s="207">
        <f t="shared" si="103"/>
        <v>0</v>
      </c>
      <c r="Q165" s="207">
        <f t="shared" si="103"/>
        <v>0.02992924119223206</v>
      </c>
      <c r="R165" s="207">
        <f t="shared" si="103"/>
        <v>0</v>
      </c>
      <c r="S165" s="207">
        <f t="shared" si="103"/>
        <v>0</v>
      </c>
      <c r="T165" s="207">
        <f t="shared" si="103"/>
        <v>0</v>
      </c>
      <c r="U165" s="207">
        <f t="shared" si="103"/>
        <v>0</v>
      </c>
      <c r="V165" s="207">
        <f t="shared" si="103"/>
        <v>0</v>
      </c>
      <c r="W165" s="207">
        <f t="shared" si="103"/>
        <v>0</v>
      </c>
      <c r="X165" s="207">
        <f t="shared" si="103"/>
        <v>0</v>
      </c>
      <c r="Y165" s="432"/>
    </row>
    <row r="166" spans="6:25" ht="12.75">
      <c r="F166" s="182" t="str">
        <f>$B$10</f>
        <v>F6 - Utilities cost</v>
      </c>
      <c r="G166" s="176"/>
      <c r="H166" s="179"/>
      <c r="I166" s="207">
        <f aca="true" t="shared" si="104" ref="I166:X166">IF(I$126&gt;0,I140/I$126,0)</f>
        <v>0.2602542712368005</v>
      </c>
      <c r="J166" s="207">
        <f t="shared" si="104"/>
        <v>0.26025427123680056</v>
      </c>
      <c r="K166" s="207">
        <f t="shared" si="104"/>
        <v>0</v>
      </c>
      <c r="L166" s="207">
        <f t="shared" si="104"/>
        <v>0.2602542712368005</v>
      </c>
      <c r="M166" s="207">
        <f t="shared" si="104"/>
        <v>0</v>
      </c>
      <c r="N166" s="207">
        <f t="shared" si="104"/>
        <v>0</v>
      </c>
      <c r="O166" s="207">
        <f t="shared" si="104"/>
        <v>0.26025427123680056</v>
      </c>
      <c r="P166" s="207">
        <f t="shared" si="104"/>
        <v>0</v>
      </c>
      <c r="Q166" s="207">
        <f t="shared" si="104"/>
        <v>0.2602542712368005</v>
      </c>
      <c r="R166" s="207">
        <f t="shared" si="104"/>
        <v>0</v>
      </c>
      <c r="S166" s="207">
        <f t="shared" si="104"/>
        <v>0</v>
      </c>
      <c r="T166" s="207">
        <f t="shared" si="104"/>
        <v>0</v>
      </c>
      <c r="U166" s="207">
        <f t="shared" si="104"/>
        <v>0</v>
      </c>
      <c r="V166" s="207">
        <f t="shared" si="104"/>
        <v>0</v>
      </c>
      <c r="W166" s="207">
        <f t="shared" si="104"/>
        <v>0</v>
      </c>
      <c r="X166" s="207">
        <f t="shared" si="104"/>
        <v>0</v>
      </c>
      <c r="Y166" s="432"/>
    </row>
    <row r="167" spans="6:25" ht="12.75">
      <c r="F167" s="182" t="str">
        <f>$B$12</f>
        <v>F8 - Spares and maintenance</v>
      </c>
      <c r="G167" s="176"/>
      <c r="H167" s="179"/>
      <c r="I167" s="207">
        <f aca="true" t="shared" si="105" ref="I167:X167">IF(I$126&gt;0,I139/I$126,0)</f>
        <v>0.1366334923993203</v>
      </c>
      <c r="J167" s="207">
        <f t="shared" si="105"/>
        <v>0.1366334923993203</v>
      </c>
      <c r="K167" s="207">
        <f t="shared" si="105"/>
        <v>0</v>
      </c>
      <c r="L167" s="207">
        <f t="shared" si="105"/>
        <v>0.13663349239932027</v>
      </c>
      <c r="M167" s="207">
        <f t="shared" si="105"/>
        <v>0</v>
      </c>
      <c r="N167" s="207">
        <f t="shared" si="105"/>
        <v>0</v>
      </c>
      <c r="O167" s="207">
        <f t="shared" si="105"/>
        <v>0.1366334923993203</v>
      </c>
      <c r="P167" s="207">
        <f t="shared" si="105"/>
        <v>0</v>
      </c>
      <c r="Q167" s="207">
        <f t="shared" si="105"/>
        <v>0.13663349239932027</v>
      </c>
      <c r="R167" s="207">
        <f t="shared" si="105"/>
        <v>0</v>
      </c>
      <c r="S167" s="207">
        <f t="shared" si="105"/>
        <v>0</v>
      </c>
      <c r="T167" s="207">
        <f t="shared" si="105"/>
        <v>0</v>
      </c>
      <c r="U167" s="207">
        <f t="shared" si="105"/>
        <v>0</v>
      </c>
      <c r="V167" s="207">
        <f t="shared" si="105"/>
        <v>0</v>
      </c>
      <c r="W167" s="207">
        <f t="shared" si="105"/>
        <v>0</v>
      </c>
      <c r="X167" s="207">
        <f t="shared" si="105"/>
        <v>0</v>
      </c>
      <c r="Y167" s="432"/>
    </row>
    <row r="168" spans="6:25" ht="12.75">
      <c r="F168" s="191" t="s">
        <v>24</v>
      </c>
      <c r="G168" s="176"/>
      <c r="H168" s="179"/>
      <c r="I168" s="208">
        <f aca="true" t="shared" si="106" ref="I168:X168">IF(I$126&gt;0,I142/I$126,0)</f>
        <v>0.42681700482835283</v>
      </c>
      <c r="J168" s="208">
        <f t="shared" si="106"/>
        <v>0.4268170048283529</v>
      </c>
      <c r="K168" s="208">
        <f t="shared" si="106"/>
        <v>0</v>
      </c>
      <c r="L168" s="208">
        <f t="shared" si="106"/>
        <v>0.42681700482835283</v>
      </c>
      <c r="M168" s="208">
        <f t="shared" si="106"/>
        <v>0</v>
      </c>
      <c r="N168" s="208">
        <f t="shared" si="106"/>
        <v>0</v>
      </c>
      <c r="O168" s="208">
        <f t="shared" si="106"/>
        <v>0.4268170048283529</v>
      </c>
      <c r="P168" s="208">
        <f t="shared" si="106"/>
        <v>0</v>
      </c>
      <c r="Q168" s="208">
        <f t="shared" si="106"/>
        <v>0.42681700482835283</v>
      </c>
      <c r="R168" s="208">
        <f t="shared" si="106"/>
        <v>0</v>
      </c>
      <c r="S168" s="208">
        <f t="shared" si="106"/>
        <v>0</v>
      </c>
      <c r="T168" s="208">
        <f t="shared" si="106"/>
        <v>0</v>
      </c>
      <c r="U168" s="208">
        <f t="shared" si="106"/>
        <v>0</v>
      </c>
      <c r="V168" s="208">
        <f t="shared" si="106"/>
        <v>0</v>
      </c>
      <c r="W168" s="208">
        <f t="shared" si="106"/>
        <v>0</v>
      </c>
      <c r="X168" s="208">
        <f t="shared" si="106"/>
        <v>0</v>
      </c>
      <c r="Y168" s="433"/>
    </row>
    <row r="169" spans="6:25" ht="12.75">
      <c r="F169" s="178" t="s">
        <v>332</v>
      </c>
      <c r="G169" s="176"/>
      <c r="H169" s="179"/>
      <c r="I169" s="207">
        <f aca="true" t="shared" si="107" ref="I169:X169">IF(I$126&gt;0,I143/I$126,0)</f>
        <v>0.8691256247929497</v>
      </c>
      <c r="J169" s="207">
        <f t="shared" si="107"/>
        <v>9.422358542156507</v>
      </c>
      <c r="K169" s="207">
        <f t="shared" si="107"/>
        <v>0</v>
      </c>
      <c r="L169" s="207">
        <f t="shared" si="107"/>
        <v>2.6666666666666665</v>
      </c>
      <c r="M169" s="207">
        <f t="shared" si="107"/>
        <v>0</v>
      </c>
      <c r="N169" s="207">
        <f t="shared" si="107"/>
        <v>0</v>
      </c>
      <c r="O169" s="207">
        <f t="shared" si="107"/>
        <v>1.32</v>
      </c>
      <c r="P169" s="207">
        <f t="shared" si="107"/>
        <v>0</v>
      </c>
      <c r="Q169" s="207">
        <f t="shared" si="107"/>
        <v>1.408</v>
      </c>
      <c r="R169" s="207">
        <f t="shared" si="107"/>
        <v>0</v>
      </c>
      <c r="S169" s="207">
        <f t="shared" si="107"/>
        <v>0</v>
      </c>
      <c r="T169" s="207">
        <f t="shared" si="107"/>
        <v>0</v>
      </c>
      <c r="U169" s="207">
        <f t="shared" si="107"/>
        <v>0</v>
      </c>
      <c r="V169" s="207">
        <f t="shared" si="107"/>
        <v>0</v>
      </c>
      <c r="W169" s="207">
        <f t="shared" si="107"/>
        <v>0</v>
      </c>
      <c r="X169" s="207">
        <f t="shared" si="107"/>
        <v>0</v>
      </c>
      <c r="Y169" s="432"/>
    </row>
    <row r="170" spans="6:25" ht="12.75">
      <c r="F170" s="178" t="s">
        <v>333</v>
      </c>
      <c r="G170" s="176"/>
      <c r="H170" s="179"/>
      <c r="I170" s="207">
        <f aca="true" t="shared" si="108" ref="I170:X170">IF(I$126&gt;0,I144/I$126,0)</f>
        <v>0</v>
      </c>
      <c r="J170" s="207">
        <f t="shared" si="108"/>
        <v>0</v>
      </c>
      <c r="K170" s="207">
        <f t="shared" si="108"/>
        <v>0</v>
      </c>
      <c r="L170" s="207">
        <f t="shared" si="108"/>
        <v>0.5555555555555555</v>
      </c>
      <c r="M170" s="207">
        <f t="shared" si="108"/>
        <v>0</v>
      </c>
      <c r="N170" s="207">
        <f t="shared" si="108"/>
        <v>0</v>
      </c>
      <c r="O170" s="207">
        <f t="shared" si="108"/>
        <v>0.20833333333333331</v>
      </c>
      <c r="P170" s="207">
        <f t="shared" si="108"/>
        <v>0</v>
      </c>
      <c r="Q170" s="207">
        <f t="shared" si="108"/>
        <v>0.24444444444444444</v>
      </c>
      <c r="R170" s="207">
        <f t="shared" si="108"/>
        <v>0</v>
      </c>
      <c r="S170" s="207">
        <f t="shared" si="108"/>
        <v>0</v>
      </c>
      <c r="T170" s="207">
        <f t="shared" si="108"/>
        <v>0</v>
      </c>
      <c r="U170" s="207">
        <f t="shared" si="108"/>
        <v>0</v>
      </c>
      <c r="V170" s="207">
        <f t="shared" si="108"/>
        <v>0</v>
      </c>
      <c r="W170" s="207">
        <f t="shared" si="108"/>
        <v>0</v>
      </c>
      <c r="X170" s="207">
        <f t="shared" si="108"/>
        <v>0</v>
      </c>
      <c r="Y170" s="432"/>
    </row>
    <row r="171" spans="6:25" ht="12.75">
      <c r="F171" s="178" t="s">
        <v>334</v>
      </c>
      <c r="G171" s="176"/>
      <c r="H171" s="179"/>
      <c r="I171" s="207">
        <f aca="true" t="shared" si="109" ref="I171:X171">IF(I$126&gt;0,I145/I$126,0)</f>
        <v>0</v>
      </c>
      <c r="J171" s="207">
        <f t="shared" si="109"/>
        <v>0</v>
      </c>
      <c r="K171" s="207">
        <f t="shared" si="109"/>
        <v>0</v>
      </c>
      <c r="L171" s="207">
        <f t="shared" si="109"/>
        <v>0</v>
      </c>
      <c r="M171" s="207">
        <f t="shared" si="109"/>
        <v>0</v>
      </c>
      <c r="N171" s="207">
        <f t="shared" si="109"/>
        <v>0</v>
      </c>
      <c r="O171" s="207">
        <f t="shared" si="109"/>
        <v>0</v>
      </c>
      <c r="P171" s="207">
        <f t="shared" si="109"/>
        <v>0</v>
      </c>
      <c r="Q171" s="207">
        <f t="shared" si="109"/>
        <v>0</v>
      </c>
      <c r="R171" s="207">
        <f t="shared" si="109"/>
        <v>0</v>
      </c>
      <c r="S171" s="207">
        <f t="shared" si="109"/>
        <v>0</v>
      </c>
      <c r="T171" s="207">
        <f t="shared" si="109"/>
        <v>0</v>
      </c>
      <c r="U171" s="207">
        <f t="shared" si="109"/>
        <v>0</v>
      </c>
      <c r="V171" s="207">
        <f t="shared" si="109"/>
        <v>0</v>
      </c>
      <c r="W171" s="207">
        <f t="shared" si="109"/>
        <v>0</v>
      </c>
      <c r="X171" s="207">
        <f t="shared" si="109"/>
        <v>0</v>
      </c>
      <c r="Y171" s="432"/>
    </row>
    <row r="172" spans="6:25" ht="12.75">
      <c r="F172" s="191" t="s">
        <v>26</v>
      </c>
      <c r="G172" s="176"/>
      <c r="H172" s="179"/>
      <c r="I172" s="208">
        <f aca="true" t="shared" si="110" ref="I172:X172">IF(I$126&gt;0,I146/I$126,0)</f>
        <v>0.8691256247929497</v>
      </c>
      <c r="J172" s="208">
        <f t="shared" si="110"/>
        <v>9.422358542156507</v>
      </c>
      <c r="K172" s="208">
        <f t="shared" si="110"/>
        <v>0</v>
      </c>
      <c r="L172" s="208">
        <f t="shared" si="110"/>
        <v>3.222222222222222</v>
      </c>
      <c r="M172" s="208">
        <f t="shared" si="110"/>
        <v>0</v>
      </c>
      <c r="N172" s="208">
        <f t="shared" si="110"/>
        <v>0</v>
      </c>
      <c r="O172" s="208">
        <f t="shared" si="110"/>
        <v>1.5283333333333333</v>
      </c>
      <c r="P172" s="208">
        <f t="shared" si="110"/>
        <v>0</v>
      </c>
      <c r="Q172" s="208">
        <f t="shared" si="110"/>
        <v>1.6524444444444444</v>
      </c>
      <c r="R172" s="208">
        <f t="shared" si="110"/>
        <v>0</v>
      </c>
      <c r="S172" s="208">
        <f t="shared" si="110"/>
        <v>0</v>
      </c>
      <c r="T172" s="208">
        <f t="shared" si="110"/>
        <v>0</v>
      </c>
      <c r="U172" s="208">
        <f t="shared" si="110"/>
        <v>0</v>
      </c>
      <c r="V172" s="208">
        <f t="shared" si="110"/>
        <v>0</v>
      </c>
      <c r="W172" s="208">
        <f t="shared" si="110"/>
        <v>0</v>
      </c>
      <c r="X172" s="208">
        <f t="shared" si="110"/>
        <v>0</v>
      </c>
      <c r="Y172" s="433"/>
    </row>
    <row r="173" spans="6:25" ht="12.75">
      <c r="F173" s="191" t="s">
        <v>57</v>
      </c>
      <c r="G173" s="176"/>
      <c r="H173" s="179"/>
      <c r="I173" s="208">
        <f aca="true" t="shared" si="111" ref="I173:X173">IF(I$126&gt;0,I147/I$126,0)</f>
        <v>72.35999934081683</v>
      </c>
      <c r="J173" s="208">
        <f t="shared" si="111"/>
        <v>41.755637160362326</v>
      </c>
      <c r="K173" s="208">
        <f t="shared" si="111"/>
        <v>0</v>
      </c>
      <c r="L173" s="208">
        <f t="shared" si="111"/>
        <v>11.782372560383907</v>
      </c>
      <c r="M173" s="208">
        <f t="shared" si="111"/>
        <v>0</v>
      </c>
      <c r="N173" s="208">
        <f t="shared" si="111"/>
        <v>0</v>
      </c>
      <c r="O173" s="208">
        <f t="shared" si="111"/>
        <v>4.981150338161687</v>
      </c>
      <c r="P173" s="208">
        <f t="shared" si="111"/>
        <v>0</v>
      </c>
      <c r="Q173" s="208">
        <f t="shared" si="111"/>
        <v>3.12659478260613</v>
      </c>
      <c r="R173" s="208">
        <f t="shared" si="111"/>
        <v>0</v>
      </c>
      <c r="S173" s="208">
        <f t="shared" si="111"/>
        <v>0</v>
      </c>
      <c r="T173" s="208">
        <f t="shared" si="111"/>
        <v>0</v>
      </c>
      <c r="U173" s="208">
        <f t="shared" si="111"/>
        <v>0</v>
      </c>
      <c r="V173" s="208">
        <f t="shared" si="111"/>
        <v>0</v>
      </c>
      <c r="W173" s="208">
        <f t="shared" si="111"/>
        <v>0</v>
      </c>
      <c r="X173" s="208">
        <f t="shared" si="111"/>
        <v>0</v>
      </c>
      <c r="Y173" s="433"/>
    </row>
    <row r="174" spans="6:25" ht="12.75">
      <c r="F174" s="191" t="s">
        <v>321</v>
      </c>
      <c r="G174" s="176"/>
      <c r="H174" s="179"/>
      <c r="I174" s="208">
        <f aca="true" t="shared" si="112" ref="I174:X174">IF(I$126&gt;0,I148/I$126,0)</f>
        <v>23.640000659183162</v>
      </c>
      <c r="J174" s="208">
        <f t="shared" si="112"/>
        <v>78.24436283963767</v>
      </c>
      <c r="K174" s="208">
        <f t="shared" si="112"/>
        <v>0</v>
      </c>
      <c r="L174" s="208">
        <f t="shared" si="112"/>
        <v>2.8842941062827596</v>
      </c>
      <c r="M174" s="208">
        <f t="shared" si="112"/>
        <v>0</v>
      </c>
      <c r="N174" s="208">
        <f t="shared" si="112"/>
        <v>0</v>
      </c>
      <c r="O174" s="208">
        <f t="shared" si="112"/>
        <v>4.818849661838315</v>
      </c>
      <c r="P174" s="208">
        <f t="shared" si="112"/>
        <v>0</v>
      </c>
      <c r="Q174" s="208">
        <f t="shared" si="112"/>
        <v>0.6734052173938698</v>
      </c>
      <c r="R174" s="208">
        <f t="shared" si="112"/>
        <v>0</v>
      </c>
      <c r="S174" s="208">
        <f t="shared" si="112"/>
        <v>0</v>
      </c>
      <c r="T174" s="208">
        <f t="shared" si="112"/>
        <v>0</v>
      </c>
      <c r="U174" s="208">
        <f t="shared" si="112"/>
        <v>0</v>
      </c>
      <c r="V174" s="208">
        <f t="shared" si="112"/>
        <v>0</v>
      </c>
      <c r="W174" s="208">
        <f t="shared" si="112"/>
        <v>0</v>
      </c>
      <c r="X174" s="208">
        <f t="shared" si="112"/>
        <v>0</v>
      </c>
      <c r="Y174" s="433"/>
    </row>
    <row r="175" spans="6:25" ht="12.75">
      <c r="F175" s="178" t="s">
        <v>337</v>
      </c>
      <c r="G175" s="176"/>
      <c r="H175" s="179"/>
      <c r="I175" s="208">
        <f aca="true" t="shared" si="113" ref="I175:X175">IF(I$126&gt;0,I153/I$126,0)</f>
        <v>0.7547373865867216</v>
      </c>
      <c r="J175" s="208">
        <f t="shared" si="113"/>
        <v>0.7547373865867215</v>
      </c>
      <c r="K175" s="208">
        <f t="shared" si="113"/>
        <v>0</v>
      </c>
      <c r="L175" s="208">
        <f t="shared" si="113"/>
        <v>0.7547373865867215</v>
      </c>
      <c r="M175" s="208">
        <f t="shared" si="113"/>
        <v>0</v>
      </c>
      <c r="N175" s="208">
        <f t="shared" si="113"/>
        <v>0</v>
      </c>
      <c r="O175" s="208">
        <f t="shared" si="113"/>
        <v>0.7547373865867216</v>
      </c>
      <c r="P175" s="208">
        <f t="shared" si="113"/>
        <v>0</v>
      </c>
      <c r="Q175" s="208">
        <f t="shared" si="113"/>
        <v>0.7547373865867215</v>
      </c>
      <c r="R175" s="208">
        <f t="shared" si="113"/>
        <v>0</v>
      </c>
      <c r="S175" s="208">
        <f t="shared" si="113"/>
        <v>0</v>
      </c>
      <c r="T175" s="208">
        <f t="shared" si="113"/>
        <v>0</v>
      </c>
      <c r="U175" s="208">
        <f t="shared" si="113"/>
        <v>0</v>
      </c>
      <c r="V175" s="208">
        <f t="shared" si="113"/>
        <v>0</v>
      </c>
      <c r="W175" s="208">
        <f t="shared" si="113"/>
        <v>0</v>
      </c>
      <c r="X175" s="208">
        <f t="shared" si="113"/>
        <v>0</v>
      </c>
      <c r="Y175" s="433"/>
    </row>
    <row r="176" spans="6:25" ht="13.5" thickBot="1">
      <c r="F176" s="200" t="s">
        <v>339</v>
      </c>
      <c r="G176" s="201"/>
      <c r="H176" s="202"/>
      <c r="I176" s="209">
        <f aca="true" t="shared" si="114" ref="I176:X176">IF(I$126&gt;0,I154/I$126,0)</f>
        <v>22.88526327259644</v>
      </c>
      <c r="J176" s="209">
        <f t="shared" si="114"/>
        <v>77.48962545305095</v>
      </c>
      <c r="K176" s="209">
        <f t="shared" si="114"/>
        <v>0</v>
      </c>
      <c r="L176" s="209">
        <f t="shared" si="114"/>
        <v>2.129556719696038</v>
      </c>
      <c r="M176" s="209">
        <f t="shared" si="114"/>
        <v>0</v>
      </c>
      <c r="N176" s="209">
        <f t="shared" si="114"/>
        <v>0</v>
      </c>
      <c r="O176" s="209">
        <f t="shared" si="114"/>
        <v>4.064112275251593</v>
      </c>
      <c r="P176" s="209">
        <f t="shared" si="114"/>
        <v>0</v>
      </c>
      <c r="Q176" s="209">
        <f t="shared" si="114"/>
        <v>-0.0813321691928517</v>
      </c>
      <c r="R176" s="209">
        <f t="shared" si="114"/>
        <v>0</v>
      </c>
      <c r="S176" s="209">
        <f t="shared" si="114"/>
        <v>0</v>
      </c>
      <c r="T176" s="209">
        <f t="shared" si="114"/>
        <v>0</v>
      </c>
      <c r="U176" s="209">
        <f t="shared" si="114"/>
        <v>0</v>
      </c>
      <c r="V176" s="209">
        <f t="shared" si="114"/>
        <v>0</v>
      </c>
      <c r="W176" s="209">
        <f t="shared" si="114"/>
        <v>0</v>
      </c>
      <c r="X176" s="209">
        <f t="shared" si="114"/>
        <v>0</v>
      </c>
      <c r="Y176" s="433"/>
    </row>
    <row r="177" spans="6:25" ht="13.5" thickTop="1">
      <c r="F177" s="210"/>
      <c r="G177" s="176"/>
      <c r="H177" s="54"/>
      <c r="Y177" s="433"/>
    </row>
    <row r="178" spans="6:25" ht="51" customHeight="1">
      <c r="F178" s="553" t="s">
        <v>340</v>
      </c>
      <c r="G178" s="554"/>
      <c r="H178" s="555"/>
      <c r="I178" s="458" t="str">
        <f>I$8</f>
        <v>Dutch Cheese 45%, bulk kg</v>
      </c>
      <c r="J178" s="458" t="str">
        <f aca="true" t="shared" si="115" ref="J178:X178">J$8</f>
        <v>Dutch Cheese 45%, 150 g</v>
      </c>
      <c r="K178" s="459" t="str">
        <f t="shared" si="115"/>
        <v>Yogurt 7.5%, 250 g</v>
      </c>
      <c r="L178" s="460" t="str">
        <f t="shared" si="115"/>
        <v>Finished Product 3, 150 g</v>
      </c>
      <c r="M178" s="460" t="str">
        <f t="shared" si="115"/>
        <v>Finished Product 3, 500 g</v>
      </c>
      <c r="N178" s="461" t="str">
        <f t="shared" si="115"/>
        <v>Finished Product 4, 400 g</v>
      </c>
      <c r="O178" s="462" t="str">
        <f t="shared" si="115"/>
        <v>Finished Product 4, 1 lt PET</v>
      </c>
      <c r="P178" s="463" t="str">
        <f t="shared" si="115"/>
        <v>Finished Product 5, 200 g</v>
      </c>
      <c r="Q178" s="464" t="str">
        <f t="shared" si="115"/>
        <v>Finished Product 6, 500g</v>
      </c>
      <c r="R178" s="464" t="str">
        <f t="shared" si="115"/>
        <v>Finished Product 6, 1lt PET</v>
      </c>
      <c r="S178" s="458">
        <f t="shared" si="115"/>
        <v>0</v>
      </c>
      <c r="T178" s="458">
        <f t="shared" si="115"/>
        <v>0</v>
      </c>
      <c r="U178" s="459">
        <f t="shared" si="115"/>
        <v>0</v>
      </c>
      <c r="V178" s="460">
        <f t="shared" si="115"/>
        <v>0</v>
      </c>
      <c r="W178" s="460">
        <f t="shared" si="115"/>
        <v>0</v>
      </c>
      <c r="X178" s="461">
        <f t="shared" si="115"/>
        <v>0</v>
      </c>
      <c r="Y178" s="462"/>
    </row>
    <row r="179" spans="6:25" ht="12.75">
      <c r="F179" s="178" t="s">
        <v>329</v>
      </c>
      <c r="G179" s="176"/>
      <c r="H179" s="179"/>
      <c r="I179" s="211">
        <f aca="true" t="shared" si="116" ref="I179:X179">IF(I$147&gt;0,I134/I$147,0)</f>
        <v>0.1793662628774176</v>
      </c>
      <c r="J179" s="211">
        <f t="shared" si="116"/>
        <v>0.33396905401863647</v>
      </c>
      <c r="K179" s="211">
        <f t="shared" si="116"/>
        <v>0</v>
      </c>
      <c r="L179" s="211">
        <f t="shared" si="116"/>
        <v>0</v>
      </c>
      <c r="M179" s="211">
        <f t="shared" si="116"/>
        <v>0</v>
      </c>
      <c r="N179" s="211">
        <f t="shared" si="116"/>
        <v>0</v>
      </c>
      <c r="O179" s="211">
        <f t="shared" si="116"/>
        <v>0.12848437741314883</v>
      </c>
      <c r="P179" s="211">
        <f t="shared" si="116"/>
        <v>0</v>
      </c>
      <c r="Q179" s="211">
        <f t="shared" si="116"/>
        <v>0</v>
      </c>
      <c r="R179" s="211">
        <f t="shared" si="116"/>
        <v>0</v>
      </c>
      <c r="S179" s="211">
        <f t="shared" si="116"/>
        <v>0</v>
      </c>
      <c r="T179" s="211">
        <f t="shared" si="116"/>
        <v>0</v>
      </c>
      <c r="U179" s="211">
        <f t="shared" si="116"/>
        <v>0</v>
      </c>
      <c r="V179" s="211">
        <f t="shared" si="116"/>
        <v>0</v>
      </c>
      <c r="W179" s="211">
        <f t="shared" si="116"/>
        <v>0</v>
      </c>
      <c r="X179" s="211">
        <f t="shared" si="116"/>
        <v>0</v>
      </c>
      <c r="Y179" s="433"/>
    </row>
    <row r="180" spans="6:25" ht="12.75">
      <c r="F180" s="178" t="s">
        <v>330</v>
      </c>
      <c r="G180" s="176"/>
      <c r="H180" s="179"/>
      <c r="I180" s="211">
        <f aca="true" t="shared" si="117" ref="I180:X180">IF(I$147&gt;0,I135/I$147,0)</f>
        <v>0</v>
      </c>
      <c r="J180" s="211">
        <f t="shared" si="117"/>
        <v>0</v>
      </c>
      <c r="K180" s="211">
        <f t="shared" si="117"/>
        <v>0</v>
      </c>
      <c r="L180" s="211">
        <f t="shared" si="117"/>
        <v>0.27781614581933384</v>
      </c>
      <c r="M180" s="211">
        <f t="shared" si="117"/>
        <v>0</v>
      </c>
      <c r="N180" s="211">
        <f t="shared" si="117"/>
        <v>0</v>
      </c>
      <c r="O180" s="211">
        <f t="shared" si="117"/>
        <v>0.47900581954339544</v>
      </c>
      <c r="P180" s="211">
        <f t="shared" si="117"/>
        <v>0</v>
      </c>
      <c r="Q180" s="211">
        <f t="shared" si="117"/>
        <v>0.33497571836294787</v>
      </c>
      <c r="R180" s="211">
        <f t="shared" si="117"/>
        <v>0</v>
      </c>
      <c r="S180" s="211">
        <f t="shared" si="117"/>
        <v>0</v>
      </c>
      <c r="T180" s="211">
        <f t="shared" si="117"/>
        <v>0</v>
      </c>
      <c r="U180" s="211">
        <f t="shared" si="117"/>
        <v>0</v>
      </c>
      <c r="V180" s="211">
        <f t="shared" si="117"/>
        <v>0</v>
      </c>
      <c r="W180" s="211">
        <f t="shared" si="117"/>
        <v>0</v>
      </c>
      <c r="X180" s="211">
        <f t="shared" si="117"/>
        <v>0</v>
      </c>
      <c r="Y180" s="433"/>
    </row>
    <row r="181" spans="6:25" ht="12.75">
      <c r="F181" s="178" t="s">
        <v>331</v>
      </c>
      <c r="G181" s="176"/>
      <c r="H181" s="179"/>
      <c r="I181" s="211">
        <f aca="true" t="shared" si="118" ref="I181:X181">IF(I$147&gt;0,I136/I$147,0)</f>
        <v>0.8027240820448179</v>
      </c>
      <c r="J181" s="211">
        <f t="shared" si="118"/>
        <v>0.43015439812366607</v>
      </c>
      <c r="K181" s="211">
        <f t="shared" si="118"/>
        <v>0</v>
      </c>
      <c r="L181" s="211">
        <f t="shared" si="118"/>
        <v>0.41248059124703534</v>
      </c>
      <c r="M181" s="211">
        <f t="shared" si="118"/>
        <v>0</v>
      </c>
      <c r="N181" s="211">
        <f t="shared" si="118"/>
        <v>0</v>
      </c>
      <c r="O181" s="211">
        <f t="shared" si="118"/>
        <v>0</v>
      </c>
      <c r="P181" s="211">
        <f t="shared" si="118"/>
        <v>0</v>
      </c>
      <c r="Q181" s="211">
        <f t="shared" si="118"/>
        <v>0</v>
      </c>
      <c r="R181" s="211">
        <f t="shared" si="118"/>
        <v>0</v>
      </c>
      <c r="S181" s="211">
        <f t="shared" si="118"/>
        <v>0</v>
      </c>
      <c r="T181" s="211">
        <f t="shared" si="118"/>
        <v>0</v>
      </c>
      <c r="U181" s="211">
        <f t="shared" si="118"/>
        <v>0</v>
      </c>
      <c r="V181" s="211">
        <f t="shared" si="118"/>
        <v>0</v>
      </c>
      <c r="W181" s="211">
        <f t="shared" si="118"/>
        <v>0</v>
      </c>
      <c r="X181" s="211">
        <f t="shared" si="118"/>
        <v>0</v>
      </c>
      <c r="Y181" s="434"/>
    </row>
    <row r="182" spans="6:25" ht="12.75">
      <c r="F182" s="191" t="s">
        <v>12</v>
      </c>
      <c r="G182" s="176"/>
      <c r="H182" s="179"/>
      <c r="I182" s="211">
        <f aca="true" t="shared" si="119" ref="I182:X182">IF(I$147&gt;0,I137/I$147,0)</f>
        <v>0.9820903449222355</v>
      </c>
      <c r="J182" s="211">
        <f t="shared" si="119"/>
        <v>0.7641234521423025</v>
      </c>
      <c r="K182" s="211">
        <f t="shared" si="119"/>
        <v>0</v>
      </c>
      <c r="L182" s="211">
        <f t="shared" si="119"/>
        <v>0.6902967370663692</v>
      </c>
      <c r="M182" s="211">
        <f t="shared" si="119"/>
        <v>0</v>
      </c>
      <c r="N182" s="211">
        <f t="shared" si="119"/>
        <v>0</v>
      </c>
      <c r="O182" s="211">
        <f t="shared" si="119"/>
        <v>0.6074901969565443</v>
      </c>
      <c r="P182" s="211">
        <f t="shared" si="119"/>
        <v>0</v>
      </c>
      <c r="Q182" s="211">
        <f t="shared" si="119"/>
        <v>0.33497571836294787</v>
      </c>
      <c r="R182" s="420">
        <f t="shared" si="119"/>
        <v>0</v>
      </c>
      <c r="S182" s="420">
        <f t="shared" si="119"/>
        <v>0</v>
      </c>
      <c r="T182" s="420">
        <f t="shared" si="119"/>
        <v>0</v>
      </c>
      <c r="U182" s="420">
        <f t="shared" si="119"/>
        <v>0</v>
      </c>
      <c r="V182" s="420">
        <f t="shared" si="119"/>
        <v>0</v>
      </c>
      <c r="W182" s="420">
        <f t="shared" si="119"/>
        <v>0</v>
      </c>
      <c r="X182" s="420">
        <f t="shared" si="119"/>
        <v>0</v>
      </c>
      <c r="Y182" s="435"/>
    </row>
    <row r="183" spans="6:25" ht="12.75">
      <c r="F183" s="182" t="s">
        <v>274</v>
      </c>
      <c r="G183" s="176"/>
      <c r="H183" s="179"/>
      <c r="I183" s="211">
        <f aca="true" t="shared" si="120" ref="I183:X183">IF(I$147&gt;0,I138/I$147,0)</f>
        <v>0</v>
      </c>
      <c r="J183" s="211">
        <f t="shared" si="120"/>
        <v>0</v>
      </c>
      <c r="K183" s="211">
        <f t="shared" si="120"/>
        <v>0</v>
      </c>
      <c r="L183" s="211">
        <f t="shared" si="120"/>
        <v>0</v>
      </c>
      <c r="M183" s="211">
        <f t="shared" si="120"/>
        <v>0</v>
      </c>
      <c r="N183" s="211">
        <f t="shared" si="120"/>
        <v>0</v>
      </c>
      <c r="O183" s="211">
        <f t="shared" si="120"/>
        <v>0</v>
      </c>
      <c r="P183" s="211">
        <f t="shared" si="120"/>
        <v>0</v>
      </c>
      <c r="Q183" s="211">
        <f t="shared" si="120"/>
        <v>0</v>
      </c>
      <c r="R183" s="211">
        <f t="shared" si="120"/>
        <v>0</v>
      </c>
      <c r="S183" s="211">
        <f t="shared" si="120"/>
        <v>0</v>
      </c>
      <c r="T183" s="211">
        <f t="shared" si="120"/>
        <v>0</v>
      </c>
      <c r="U183" s="211">
        <f t="shared" si="120"/>
        <v>0</v>
      </c>
      <c r="V183" s="211">
        <f t="shared" si="120"/>
        <v>0</v>
      </c>
      <c r="W183" s="211">
        <f t="shared" si="120"/>
        <v>0</v>
      </c>
      <c r="X183" s="211">
        <f t="shared" si="120"/>
        <v>0</v>
      </c>
      <c r="Y183" s="434"/>
    </row>
    <row r="184" spans="6:25" ht="12.75">
      <c r="F184" s="182" t="str">
        <f>$B$9</f>
        <v>F5 - Labor cost</v>
      </c>
      <c r="G184" s="176"/>
      <c r="H184" s="179"/>
      <c r="I184" s="211">
        <f aca="true" t="shared" si="121" ref="I184:X184">IF(I$147&gt;0,I141/I$147,0)</f>
        <v>0.00041361583008403335</v>
      </c>
      <c r="J184" s="211">
        <f t="shared" si="121"/>
        <v>0.0007167712727574712</v>
      </c>
      <c r="K184" s="211">
        <f t="shared" si="121"/>
        <v>0</v>
      </c>
      <c r="L184" s="211">
        <f t="shared" si="121"/>
        <v>0.002540171008754528</v>
      </c>
      <c r="M184" s="211">
        <f t="shared" si="121"/>
        <v>0</v>
      </c>
      <c r="N184" s="211">
        <f t="shared" si="121"/>
        <v>0</v>
      </c>
      <c r="O184" s="211">
        <f t="shared" si="121"/>
        <v>0.006008499876612351</v>
      </c>
      <c r="P184" s="211">
        <f t="shared" si="121"/>
        <v>0</v>
      </c>
      <c r="Q184" s="211">
        <f t="shared" si="121"/>
        <v>0.009572472057694969</v>
      </c>
      <c r="R184" s="211">
        <f t="shared" si="121"/>
        <v>0</v>
      </c>
      <c r="S184" s="211">
        <f t="shared" si="121"/>
        <v>0</v>
      </c>
      <c r="T184" s="211">
        <f t="shared" si="121"/>
        <v>0</v>
      </c>
      <c r="U184" s="211">
        <f t="shared" si="121"/>
        <v>0</v>
      </c>
      <c r="V184" s="211">
        <f t="shared" si="121"/>
        <v>0</v>
      </c>
      <c r="W184" s="211">
        <f t="shared" si="121"/>
        <v>0</v>
      </c>
      <c r="X184" s="211">
        <f t="shared" si="121"/>
        <v>0</v>
      </c>
      <c r="Y184" s="434"/>
    </row>
    <row r="185" spans="6:25" ht="12.75">
      <c r="F185" s="182" t="str">
        <f>$B$10</f>
        <v>F6 - Utilities cost</v>
      </c>
      <c r="G185" s="176"/>
      <c r="H185" s="179"/>
      <c r="I185" s="211">
        <f aca="true" t="shared" si="122" ref="I185:X185">IF(I$147&gt;0,I140/I$147,0)</f>
        <v>0.0035966593920350727</v>
      </c>
      <c r="J185" s="211">
        <f t="shared" si="122"/>
        <v>0.006232793676151923</v>
      </c>
      <c r="K185" s="211">
        <f t="shared" si="122"/>
        <v>0</v>
      </c>
      <c r="L185" s="211">
        <f t="shared" si="122"/>
        <v>0.0220884435543872</v>
      </c>
      <c r="M185" s="211">
        <f t="shared" si="122"/>
        <v>0</v>
      </c>
      <c r="N185" s="211">
        <f t="shared" si="122"/>
        <v>0</v>
      </c>
      <c r="O185" s="211">
        <f t="shared" si="122"/>
        <v>0.05224782501402045</v>
      </c>
      <c r="P185" s="211">
        <f t="shared" si="122"/>
        <v>0</v>
      </c>
      <c r="Q185" s="211">
        <f t="shared" si="122"/>
        <v>0.08323888745821713</v>
      </c>
      <c r="R185" s="211">
        <f t="shared" si="122"/>
        <v>0</v>
      </c>
      <c r="S185" s="211">
        <f t="shared" si="122"/>
        <v>0</v>
      </c>
      <c r="T185" s="211">
        <f t="shared" si="122"/>
        <v>0</v>
      </c>
      <c r="U185" s="211">
        <f t="shared" si="122"/>
        <v>0</v>
      </c>
      <c r="V185" s="211">
        <f t="shared" si="122"/>
        <v>0</v>
      </c>
      <c r="W185" s="211">
        <f t="shared" si="122"/>
        <v>0</v>
      </c>
      <c r="X185" s="211">
        <f t="shared" si="122"/>
        <v>0</v>
      </c>
      <c r="Y185" s="434"/>
    </row>
    <row r="186" spans="6:25" ht="12.75">
      <c r="F186" s="182" t="str">
        <f>$B$12</f>
        <v>F8 - Spares and maintenance</v>
      </c>
      <c r="G186" s="176"/>
      <c r="H186" s="179"/>
      <c r="I186" s="211">
        <f aca="true" t="shared" si="123" ref="I186:X186">IF(I$147&gt;0,I139/I$147,0)</f>
        <v>0.0018882461808184133</v>
      </c>
      <c r="J186" s="211">
        <f t="shared" si="123"/>
        <v>0.0032722166799797597</v>
      </c>
      <c r="K186" s="211">
        <f t="shared" si="123"/>
        <v>0</v>
      </c>
      <c r="L186" s="211">
        <f t="shared" si="123"/>
        <v>0.01159643286605328</v>
      </c>
      <c r="M186" s="211">
        <f t="shared" si="123"/>
        <v>0</v>
      </c>
      <c r="N186" s="211">
        <f t="shared" si="123"/>
        <v>0</v>
      </c>
      <c r="O186" s="211">
        <f t="shared" si="123"/>
        <v>0.027430108132360735</v>
      </c>
      <c r="P186" s="211">
        <f t="shared" si="123"/>
        <v>0</v>
      </c>
      <c r="Q186" s="211">
        <f t="shared" si="123"/>
        <v>0.04370041591556399</v>
      </c>
      <c r="R186" s="211">
        <f t="shared" si="123"/>
        <v>0</v>
      </c>
      <c r="S186" s="211">
        <f t="shared" si="123"/>
        <v>0</v>
      </c>
      <c r="T186" s="211">
        <f t="shared" si="123"/>
        <v>0</v>
      </c>
      <c r="U186" s="211">
        <f t="shared" si="123"/>
        <v>0</v>
      </c>
      <c r="V186" s="211">
        <f t="shared" si="123"/>
        <v>0</v>
      </c>
      <c r="W186" s="211">
        <f t="shared" si="123"/>
        <v>0</v>
      </c>
      <c r="X186" s="211">
        <f t="shared" si="123"/>
        <v>0</v>
      </c>
      <c r="Y186" s="434"/>
    </row>
    <row r="187" spans="6:25" ht="12.75">
      <c r="F187" s="191" t="s">
        <v>24</v>
      </c>
      <c r="G187" s="176"/>
      <c r="H187" s="179"/>
      <c r="I187" s="212">
        <f aca="true" t="shared" si="124" ref="I187:O187">IF(I$147&gt;0,I142/I$147,0)</f>
        <v>0.005898521402937519</v>
      </c>
      <c r="J187" s="212">
        <f t="shared" si="124"/>
        <v>0.010221781628889154</v>
      </c>
      <c r="K187" s="212">
        <f t="shared" si="124"/>
        <v>0</v>
      </c>
      <c r="L187" s="212">
        <f t="shared" si="124"/>
        <v>0.036225047429195</v>
      </c>
      <c r="M187" s="212">
        <f t="shared" si="124"/>
        <v>0</v>
      </c>
      <c r="N187" s="212">
        <f t="shared" si="124"/>
        <v>0</v>
      </c>
      <c r="O187" s="212">
        <f t="shared" si="124"/>
        <v>0.08568643302299353</v>
      </c>
      <c r="P187" s="212">
        <f aca="true" t="shared" si="125" ref="P187:X187">IF(P$147&gt;0,P142/P$147,0)</f>
        <v>0</v>
      </c>
      <c r="Q187" s="212">
        <f t="shared" si="125"/>
        <v>0.13651177543147608</v>
      </c>
      <c r="R187" s="212">
        <f t="shared" si="125"/>
        <v>0</v>
      </c>
      <c r="S187" s="212">
        <f t="shared" si="125"/>
        <v>0</v>
      </c>
      <c r="T187" s="212">
        <f t="shared" si="125"/>
        <v>0</v>
      </c>
      <c r="U187" s="212">
        <f t="shared" si="125"/>
        <v>0</v>
      </c>
      <c r="V187" s="212">
        <f t="shared" si="125"/>
        <v>0</v>
      </c>
      <c r="W187" s="212">
        <f t="shared" si="125"/>
        <v>0</v>
      </c>
      <c r="X187" s="212">
        <f t="shared" si="125"/>
        <v>0</v>
      </c>
      <c r="Y187" s="435"/>
    </row>
    <row r="188" spans="6:25" ht="12.75">
      <c r="F188" s="178" t="s">
        <v>332</v>
      </c>
      <c r="G188" s="176"/>
      <c r="H188" s="179"/>
      <c r="I188" s="211">
        <f aca="true" t="shared" si="126" ref="I188:O188">IF(I$147&gt;0,I143/I$147,0)</f>
        <v>0.012011133674827071</v>
      </c>
      <c r="J188" s="211">
        <f t="shared" si="126"/>
        <v>0.22565476622880842</v>
      </c>
      <c r="K188" s="211">
        <f t="shared" si="126"/>
        <v>0</v>
      </c>
      <c r="L188" s="211">
        <f t="shared" si="126"/>
        <v>0.22632679903815384</v>
      </c>
      <c r="M188" s="211">
        <f t="shared" si="126"/>
        <v>0</v>
      </c>
      <c r="N188" s="211">
        <f t="shared" si="126"/>
        <v>0</v>
      </c>
      <c r="O188" s="211">
        <f t="shared" si="126"/>
        <v>0.2649990284146194</v>
      </c>
      <c r="P188" s="211">
        <f aca="true" t="shared" si="127" ref="P188:X188">IF(P$147&gt;0,P143/P$147,0)</f>
        <v>0</v>
      </c>
      <c r="Q188" s="211">
        <f t="shared" si="127"/>
        <v>0.4503301828023844</v>
      </c>
      <c r="R188" s="211">
        <f t="shared" si="127"/>
        <v>0</v>
      </c>
      <c r="S188" s="211">
        <f t="shared" si="127"/>
        <v>0</v>
      </c>
      <c r="T188" s="211">
        <f t="shared" si="127"/>
        <v>0</v>
      </c>
      <c r="U188" s="211">
        <f t="shared" si="127"/>
        <v>0</v>
      </c>
      <c r="V188" s="211">
        <f t="shared" si="127"/>
        <v>0</v>
      </c>
      <c r="W188" s="211">
        <f t="shared" si="127"/>
        <v>0</v>
      </c>
      <c r="X188" s="211">
        <f t="shared" si="127"/>
        <v>0</v>
      </c>
      <c r="Y188" s="434"/>
    </row>
    <row r="189" spans="6:25" ht="12.75">
      <c r="F189" s="178" t="s">
        <v>333</v>
      </c>
      <c r="G189" s="176"/>
      <c r="H189" s="179"/>
      <c r="I189" s="211">
        <f aca="true" t="shared" si="128" ref="I189:O189">IF(I$147&gt;0,I144/I$147,0)</f>
        <v>0</v>
      </c>
      <c r="J189" s="211">
        <f t="shared" si="128"/>
        <v>0</v>
      </c>
      <c r="K189" s="211">
        <f t="shared" si="128"/>
        <v>0</v>
      </c>
      <c r="L189" s="211">
        <f t="shared" si="128"/>
        <v>0.04715141646628205</v>
      </c>
      <c r="M189" s="211">
        <f t="shared" si="128"/>
        <v>0</v>
      </c>
      <c r="N189" s="211">
        <f t="shared" si="128"/>
        <v>0</v>
      </c>
      <c r="O189" s="211">
        <f t="shared" si="128"/>
        <v>0.04182434160584271</v>
      </c>
      <c r="P189" s="211">
        <f aca="true" t="shared" si="129" ref="P189:X189">IF(P$147&gt;0,P144/P$147,0)</f>
        <v>0</v>
      </c>
      <c r="Q189" s="211">
        <f t="shared" si="129"/>
        <v>0.07818232340319174</v>
      </c>
      <c r="R189" s="211">
        <f t="shared" si="129"/>
        <v>0</v>
      </c>
      <c r="S189" s="211">
        <f t="shared" si="129"/>
        <v>0</v>
      </c>
      <c r="T189" s="211">
        <f t="shared" si="129"/>
        <v>0</v>
      </c>
      <c r="U189" s="211">
        <f t="shared" si="129"/>
        <v>0</v>
      </c>
      <c r="V189" s="211">
        <f t="shared" si="129"/>
        <v>0</v>
      </c>
      <c r="W189" s="211">
        <f t="shared" si="129"/>
        <v>0</v>
      </c>
      <c r="X189" s="211">
        <f t="shared" si="129"/>
        <v>0</v>
      </c>
      <c r="Y189" s="434"/>
    </row>
    <row r="190" spans="6:25" ht="12.75">
      <c r="F190" s="178" t="s">
        <v>334</v>
      </c>
      <c r="G190" s="176"/>
      <c r="H190" s="179"/>
      <c r="I190" s="211">
        <f aca="true" t="shared" si="130" ref="I190:O190">IF(I$147&gt;0,I145/I$147,0)</f>
        <v>0</v>
      </c>
      <c r="J190" s="211">
        <f t="shared" si="130"/>
        <v>0</v>
      </c>
      <c r="K190" s="211">
        <f t="shared" si="130"/>
        <v>0</v>
      </c>
      <c r="L190" s="211">
        <f t="shared" si="130"/>
        <v>0</v>
      </c>
      <c r="M190" s="211">
        <f t="shared" si="130"/>
        <v>0</v>
      </c>
      <c r="N190" s="211">
        <f t="shared" si="130"/>
        <v>0</v>
      </c>
      <c r="O190" s="211">
        <f t="shared" si="130"/>
        <v>0</v>
      </c>
      <c r="P190" s="211">
        <f aca="true" t="shared" si="131" ref="P190:X190">IF(P$147&gt;0,P145/P$147,0)</f>
        <v>0</v>
      </c>
      <c r="Q190" s="211">
        <f t="shared" si="131"/>
        <v>0</v>
      </c>
      <c r="R190" s="211">
        <f t="shared" si="131"/>
        <v>0</v>
      </c>
      <c r="S190" s="211">
        <f t="shared" si="131"/>
        <v>0</v>
      </c>
      <c r="T190" s="211">
        <f t="shared" si="131"/>
        <v>0</v>
      </c>
      <c r="U190" s="211">
        <f t="shared" si="131"/>
        <v>0</v>
      </c>
      <c r="V190" s="211">
        <f t="shared" si="131"/>
        <v>0</v>
      </c>
      <c r="W190" s="211">
        <f t="shared" si="131"/>
        <v>0</v>
      </c>
      <c r="X190" s="211">
        <f t="shared" si="131"/>
        <v>0</v>
      </c>
      <c r="Y190" s="434"/>
    </row>
    <row r="191" spans="6:25" ht="12.75">
      <c r="F191" s="191" t="s">
        <v>26</v>
      </c>
      <c r="G191" s="176"/>
      <c r="H191" s="179"/>
      <c r="I191" s="212">
        <f aca="true" t="shared" si="132" ref="I191:O191">IF(I$147&gt;0,I146/I$147,0)</f>
        <v>0.012011133674827071</v>
      </c>
      <c r="J191" s="212">
        <f>IF(J$147&gt;0,J146/J$147,0)</f>
        <v>0.22565476622880842</v>
      </c>
      <c r="K191" s="212">
        <f t="shared" si="132"/>
        <v>0</v>
      </c>
      <c r="L191" s="212">
        <f t="shared" si="132"/>
        <v>0.27347821550443585</v>
      </c>
      <c r="M191" s="212">
        <f t="shared" si="132"/>
        <v>0</v>
      </c>
      <c r="N191" s="212">
        <f t="shared" si="132"/>
        <v>0</v>
      </c>
      <c r="O191" s="212">
        <f t="shared" si="132"/>
        <v>0.30682337002046217</v>
      </c>
      <c r="P191" s="212">
        <f aca="true" t="shared" si="133" ref="P191:X191">IF(P$147&gt;0,P146/P$147,0)</f>
        <v>0</v>
      </c>
      <c r="Q191" s="212">
        <f t="shared" si="133"/>
        <v>0.5285125062055761</v>
      </c>
      <c r="R191" s="212">
        <f t="shared" si="133"/>
        <v>0</v>
      </c>
      <c r="S191" s="212">
        <f t="shared" si="133"/>
        <v>0</v>
      </c>
      <c r="T191" s="212">
        <f t="shared" si="133"/>
        <v>0</v>
      </c>
      <c r="U191" s="212">
        <f t="shared" si="133"/>
        <v>0</v>
      </c>
      <c r="V191" s="212">
        <f t="shared" si="133"/>
        <v>0</v>
      </c>
      <c r="W191" s="212">
        <f t="shared" si="133"/>
        <v>0</v>
      </c>
      <c r="X191" s="212">
        <f t="shared" si="133"/>
        <v>0</v>
      </c>
      <c r="Y191" s="435"/>
    </row>
    <row r="192" spans="6:25" ht="13.5" thickBot="1">
      <c r="F192" s="200" t="s">
        <v>57</v>
      </c>
      <c r="G192" s="201"/>
      <c r="H192" s="202"/>
      <c r="I192" s="213">
        <f aca="true" t="shared" si="134" ref="I192:O192">IF(I$147&gt;0,I147/I$147,0)</f>
        <v>1</v>
      </c>
      <c r="J192" s="213">
        <f>IF(J$147&gt;0,J147/J$147,0)</f>
        <v>1</v>
      </c>
      <c r="K192" s="213">
        <f t="shared" si="134"/>
        <v>0</v>
      </c>
      <c r="L192" s="213">
        <f t="shared" si="134"/>
        <v>1</v>
      </c>
      <c r="M192" s="213">
        <f t="shared" si="134"/>
        <v>0</v>
      </c>
      <c r="N192" s="213">
        <f t="shared" si="134"/>
        <v>0</v>
      </c>
      <c r="O192" s="213">
        <f t="shared" si="134"/>
        <v>1</v>
      </c>
      <c r="P192" s="213">
        <f aca="true" t="shared" si="135" ref="P192:X192">IF(P$147&gt;0,P147/P$147,0)</f>
        <v>0</v>
      </c>
      <c r="Q192" s="213">
        <f t="shared" si="135"/>
        <v>1</v>
      </c>
      <c r="R192" s="213">
        <f t="shared" si="135"/>
        <v>0</v>
      </c>
      <c r="S192" s="213">
        <f t="shared" si="135"/>
        <v>0</v>
      </c>
      <c r="T192" s="213">
        <f t="shared" si="135"/>
        <v>0</v>
      </c>
      <c r="U192" s="213">
        <f t="shared" si="135"/>
        <v>0</v>
      </c>
      <c r="V192" s="213">
        <f t="shared" si="135"/>
        <v>0</v>
      </c>
      <c r="W192" s="213">
        <f t="shared" si="135"/>
        <v>0</v>
      </c>
      <c r="X192" s="213">
        <f t="shared" si="135"/>
        <v>0</v>
      </c>
      <c r="Y192" s="436"/>
    </row>
    <row r="193" ht="13.5" thickTop="1"/>
  </sheetData>
  <sheetProtection formatColumns="0" formatRows="0"/>
  <mergeCells count="30">
    <mergeCell ref="F123:H123"/>
    <mergeCell ref="F156:H156"/>
    <mergeCell ref="F178:H178"/>
    <mergeCell ref="F15:H15"/>
    <mergeCell ref="F122:H122"/>
    <mergeCell ref="F16:H16"/>
    <mergeCell ref="F119:H119"/>
    <mergeCell ref="F120:H120"/>
    <mergeCell ref="F117:H117"/>
    <mergeCell ref="F118:H118"/>
    <mergeCell ref="F10:H10"/>
    <mergeCell ref="AA2:AC2"/>
    <mergeCell ref="AA3:AB3"/>
    <mergeCell ref="AA4:AB4"/>
    <mergeCell ref="F9:H9"/>
    <mergeCell ref="F8:H8"/>
    <mergeCell ref="F11:H11"/>
    <mergeCell ref="AA13:AB13"/>
    <mergeCell ref="AA14:AB14"/>
    <mergeCell ref="F14:H14"/>
    <mergeCell ref="F13:H13"/>
    <mergeCell ref="F116:H116"/>
    <mergeCell ref="F17:H17"/>
    <mergeCell ref="F18:H18"/>
    <mergeCell ref="F19:H19"/>
    <mergeCell ref="F20:H20"/>
    <mergeCell ref="F21:H21"/>
    <mergeCell ref="C7:E7"/>
    <mergeCell ref="F12:H12"/>
    <mergeCell ref="F115:H115"/>
  </mergeCells>
  <conditionalFormatting sqref="I174:X176 Y174:Y177 Y179:Y180">
    <cfRule type="cellIs" priority="1" dxfId="3" operator="lessThan" stopIfTrue="1">
      <formula>0</formula>
    </cfRule>
  </conditionalFormatting>
  <conditionalFormatting sqref="R182:X182">
    <cfRule type="cellIs" priority="2" dxfId="0" operator="lessThan" stopIfTrue="1">
      <formula>0.7</formula>
    </cfRule>
    <cfRule type="cellIs" priority="3" dxfId="2" operator="between" stopIfTrue="1">
      <formula>0.7</formula>
      <formula>0.85</formula>
    </cfRule>
    <cfRule type="cellIs" priority="4" dxfId="1" operator="greaterThan" stopIfTrue="1">
      <formula>0.85</formula>
    </cfRule>
  </conditionalFormatting>
  <conditionalFormatting sqref="AC23:AC112 I20:X20">
    <cfRule type="cellIs" priority="5" dxfId="0" operator="lessThan" stopIfTrue="1">
      <formula>0</formula>
    </cfRule>
  </conditionalFormatting>
  <conditionalFormatting sqref="I119:X119">
    <cfRule type="cellIs" priority="6" dxfId="0" operator="greaterThan" stopIfTrue="1">
      <formula>0</formula>
    </cfRule>
  </conditionalFormatting>
  <conditionalFormatting sqref="I149:X149">
    <cfRule type="cellIs" priority="7" dxfId="0" operator="lessThan" stopIfTrue="1">
      <formula>0.15</formula>
    </cfRule>
    <cfRule type="cellIs" priority="8" dxfId="1" operator="between" stopIfTrue="1">
      <formula>0.15</formula>
      <formula>0.35</formula>
    </cfRule>
    <cfRule type="cellIs" priority="9" dxfId="2" operator="greaterThan" stopIfTrue="1">
      <formula>0.351</formula>
    </cfRule>
  </conditionalFormatting>
  <conditionalFormatting sqref="I154:X154">
    <cfRule type="cellIs" priority="10" dxfId="0" operator="lessThan" stopIfTrue="1">
      <formula>0</formula>
    </cfRule>
  </conditionalFormatting>
  <printOptions/>
  <pageMargins left="0.66" right="0.2362204724409449" top="0.5905511811023623" bottom="0.5905511811023623" header="0.5118110236220472" footer="0.5118110236220472"/>
  <pageSetup fitToHeight="1" fitToWidth="1" horizontalDpi="600" verticalDpi="600" orientation="portrait" paperSize="9" scale="10" r:id="rId4"/>
  <colBreaks count="1" manualBreakCount="1">
    <brk id="29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BU25"/>
  <sheetViews>
    <sheetView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31" sqref="D31"/>
    </sheetView>
  </sheetViews>
  <sheetFormatPr defaultColWidth="9.140625" defaultRowHeight="12.75"/>
  <cols>
    <col min="1" max="1" width="3.421875" style="0" customWidth="1"/>
    <col min="2" max="2" width="11.28125" style="0" customWidth="1"/>
    <col min="3" max="3" width="26.00390625" style="485" customWidth="1"/>
    <col min="4" max="4" width="8.28125" style="0" customWidth="1"/>
    <col min="5" max="10" width="9.7109375" style="0" customWidth="1"/>
    <col min="13" max="16" width="10.28125" style="0" customWidth="1"/>
    <col min="36" max="36" width="26.140625" style="0" bestFit="1" customWidth="1"/>
    <col min="58" max="58" width="26.140625" style="0" bestFit="1" customWidth="1"/>
    <col min="59" max="61" width="9.7109375" style="0" customWidth="1"/>
    <col min="69" max="69" width="9.57421875" style="0" customWidth="1"/>
  </cols>
  <sheetData>
    <row r="1" ht="13.5" thickBot="1"/>
    <row r="2" spans="1:24" ht="18" hidden="1">
      <c r="A2" s="61"/>
      <c r="B2" s="62"/>
      <c r="C2" s="486" t="s">
        <v>33</v>
      </c>
      <c r="D2" s="214"/>
      <c r="E2" s="214"/>
      <c r="F2" s="214"/>
      <c r="G2" s="214"/>
      <c r="H2" s="214"/>
      <c r="I2" s="214"/>
      <c r="J2" s="214"/>
      <c r="K2" s="214"/>
      <c r="L2" s="21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18" hidden="1">
      <c r="A3" s="61"/>
      <c r="B3" s="69"/>
      <c r="C3" s="487" t="s">
        <v>65</v>
      </c>
      <c r="D3" s="70"/>
      <c r="E3" s="70"/>
      <c r="F3" s="70"/>
      <c r="G3" s="70"/>
      <c r="H3" s="70"/>
      <c r="I3" s="70"/>
      <c r="J3" s="70"/>
      <c r="K3" s="70"/>
      <c r="L3" s="70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</row>
    <row r="4" spans="1:24" ht="12.75" hidden="1">
      <c r="A4" s="61"/>
      <c r="B4" s="216"/>
      <c r="C4" s="488"/>
      <c r="D4" s="421"/>
      <c r="E4" s="421"/>
      <c r="F4" s="421"/>
      <c r="G4" s="421"/>
      <c r="H4" s="421"/>
      <c r="I4" s="421"/>
      <c r="J4" s="421"/>
      <c r="K4" s="217"/>
      <c r="L4" s="218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</row>
    <row r="5" spans="2:72" s="219" customFormat="1" ht="77.25" hidden="1" thickBot="1">
      <c r="B5" s="220" t="s">
        <v>36</v>
      </c>
      <c r="C5" s="517" t="s">
        <v>66</v>
      </c>
      <c r="D5" s="422" t="s">
        <v>352</v>
      </c>
      <c r="E5" s="422" t="s">
        <v>392</v>
      </c>
      <c r="F5" s="422" t="s">
        <v>391</v>
      </c>
      <c r="G5" s="422" t="s">
        <v>393</v>
      </c>
      <c r="H5" s="422" t="s">
        <v>394</v>
      </c>
      <c r="I5" s="422" t="s">
        <v>395</v>
      </c>
      <c r="J5" s="422" t="s">
        <v>396</v>
      </c>
      <c r="K5" s="221" t="s">
        <v>44</v>
      </c>
      <c r="L5" s="221" t="s">
        <v>45</v>
      </c>
      <c r="M5" s="221" t="s">
        <v>46</v>
      </c>
      <c r="N5" s="222" t="s">
        <v>47</v>
      </c>
      <c r="O5" s="222" t="s">
        <v>48</v>
      </c>
      <c r="P5" s="222" t="s">
        <v>49</v>
      </c>
      <c r="Q5" s="223" t="s">
        <v>12</v>
      </c>
      <c r="R5" s="224" t="s">
        <v>50</v>
      </c>
      <c r="S5" s="224" t="s">
        <v>51</v>
      </c>
      <c r="T5" s="224" t="s">
        <v>52</v>
      </c>
      <c r="U5" s="224" t="s">
        <v>53</v>
      </c>
      <c r="V5" s="224" t="s">
        <v>24</v>
      </c>
      <c r="W5" s="225" t="s">
        <v>54</v>
      </c>
      <c r="X5" s="226" t="s">
        <v>55</v>
      </c>
      <c r="Y5" s="226" t="s">
        <v>56</v>
      </c>
      <c r="Z5" s="226" t="s">
        <v>26</v>
      </c>
      <c r="AA5" s="227" t="s">
        <v>57</v>
      </c>
      <c r="AB5" s="227" t="s">
        <v>58</v>
      </c>
      <c r="AC5" s="227" t="s">
        <v>59</v>
      </c>
      <c r="AD5" s="228" t="s">
        <v>60</v>
      </c>
      <c r="AE5" s="229" t="s">
        <v>67</v>
      </c>
      <c r="AF5" s="228" t="s">
        <v>68</v>
      </c>
      <c r="AG5" s="230" t="s">
        <v>61</v>
      </c>
      <c r="AH5" s="230" t="s">
        <v>62</v>
      </c>
      <c r="AI5" s="231"/>
      <c r="AJ5" s="232" t="s">
        <v>63</v>
      </c>
      <c r="AK5" s="233" t="s">
        <v>46</v>
      </c>
      <c r="AL5" s="233" t="s">
        <v>83</v>
      </c>
      <c r="AM5" s="233" t="s">
        <v>84</v>
      </c>
      <c r="AN5" s="233" t="s">
        <v>47</v>
      </c>
      <c r="AO5" s="233" t="s">
        <v>48</v>
      </c>
      <c r="AP5" s="233" t="s">
        <v>49</v>
      </c>
      <c r="AQ5" s="233" t="s">
        <v>12</v>
      </c>
      <c r="AR5" s="233" t="s">
        <v>50</v>
      </c>
      <c r="AS5" s="233" t="s">
        <v>51</v>
      </c>
      <c r="AT5" s="233" t="s">
        <v>52</v>
      </c>
      <c r="AU5" s="233" t="s">
        <v>53</v>
      </c>
      <c r="AV5" s="233" t="s">
        <v>24</v>
      </c>
      <c r="AW5" s="233" t="s">
        <v>54</v>
      </c>
      <c r="AX5" s="233" t="s">
        <v>55</v>
      </c>
      <c r="AY5" s="234" t="s">
        <v>56</v>
      </c>
      <c r="AZ5" s="234" t="s">
        <v>26</v>
      </c>
      <c r="BA5" s="234" t="s">
        <v>57</v>
      </c>
      <c r="BB5" s="234" t="s">
        <v>58</v>
      </c>
      <c r="BC5" s="234" t="s">
        <v>61</v>
      </c>
      <c r="BD5" s="234" t="s">
        <v>62</v>
      </c>
      <c r="BF5" s="235" t="s">
        <v>64</v>
      </c>
      <c r="BG5" s="236" t="s">
        <v>47</v>
      </c>
      <c r="BH5" s="236" t="s">
        <v>48</v>
      </c>
      <c r="BI5" s="236" t="s">
        <v>49</v>
      </c>
      <c r="BJ5" s="236" t="s">
        <v>12</v>
      </c>
      <c r="BK5" s="236" t="s">
        <v>50</v>
      </c>
      <c r="BL5" s="236" t="s">
        <v>51</v>
      </c>
      <c r="BM5" s="236" t="s">
        <v>52</v>
      </c>
      <c r="BN5" s="236" t="s">
        <v>53</v>
      </c>
      <c r="BO5" s="236" t="s">
        <v>24</v>
      </c>
      <c r="BP5" s="236" t="s">
        <v>54</v>
      </c>
      <c r="BQ5" s="236" t="s">
        <v>55</v>
      </c>
      <c r="BR5" s="236" t="s">
        <v>56</v>
      </c>
      <c r="BS5" s="236" t="s">
        <v>26</v>
      </c>
      <c r="BT5" s="236" t="s">
        <v>57</v>
      </c>
    </row>
    <row r="6" spans="1:24" ht="18">
      <c r="A6" s="61"/>
      <c r="B6" s="62"/>
      <c r="C6" s="63" t="s">
        <v>242</v>
      </c>
      <c r="D6" s="214"/>
      <c r="E6" s="214"/>
      <c r="F6" s="214"/>
      <c r="G6" s="214"/>
      <c r="H6" s="214"/>
      <c r="I6" s="214"/>
      <c r="J6" s="214"/>
      <c r="K6" s="214"/>
      <c r="L6" s="21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ht="18">
      <c r="A7" s="61"/>
      <c r="B7" s="69"/>
      <c r="C7" s="70" t="s">
        <v>397</v>
      </c>
      <c r="D7" s="70"/>
      <c r="E7" s="70"/>
      <c r="F7" s="70"/>
      <c r="G7" s="70"/>
      <c r="H7" s="70"/>
      <c r="I7" s="70"/>
      <c r="J7" s="70"/>
      <c r="K7" s="70"/>
      <c r="L7" s="70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24" ht="12.75">
      <c r="A8" s="61"/>
      <c r="B8" s="216"/>
      <c r="C8" s="488"/>
      <c r="D8" s="421"/>
      <c r="E8" s="421"/>
      <c r="F8" s="421"/>
      <c r="G8" s="421"/>
      <c r="H8" s="421"/>
      <c r="I8" s="421"/>
      <c r="J8" s="421"/>
      <c r="K8" s="217"/>
      <c r="L8" s="218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</row>
    <row r="9" spans="1:72" s="513" customFormat="1" ht="51.75" customHeight="1">
      <c r="A9" s="497"/>
      <c r="B9" s="498" t="s">
        <v>73</v>
      </c>
      <c r="C9" s="517" t="s">
        <v>261</v>
      </c>
      <c r="D9" s="499" t="s">
        <v>352</v>
      </c>
      <c r="E9" s="499" t="s">
        <v>392</v>
      </c>
      <c r="F9" s="499" t="s">
        <v>391</v>
      </c>
      <c r="G9" s="499" t="s">
        <v>393</v>
      </c>
      <c r="H9" s="499" t="s">
        <v>394</v>
      </c>
      <c r="I9" s="499" t="s">
        <v>395</v>
      </c>
      <c r="J9" s="499" t="s">
        <v>396</v>
      </c>
      <c r="K9" s="500" t="s">
        <v>262</v>
      </c>
      <c r="L9" s="500" t="s">
        <v>263</v>
      </c>
      <c r="M9" s="500" t="s">
        <v>264</v>
      </c>
      <c r="N9" s="501" t="s">
        <v>329</v>
      </c>
      <c r="O9" s="501" t="s">
        <v>330</v>
      </c>
      <c r="P9" s="501" t="s">
        <v>331</v>
      </c>
      <c r="Q9" s="502" t="s">
        <v>12</v>
      </c>
      <c r="R9" s="503" t="s">
        <v>274</v>
      </c>
      <c r="S9" s="503" t="s">
        <v>238</v>
      </c>
      <c r="T9" s="503" t="s">
        <v>335</v>
      </c>
      <c r="U9" s="503" t="s">
        <v>239</v>
      </c>
      <c r="V9" s="503" t="s">
        <v>24</v>
      </c>
      <c r="W9" s="504" t="s">
        <v>332</v>
      </c>
      <c r="X9" s="505" t="s">
        <v>333</v>
      </c>
      <c r="Y9" s="505" t="s">
        <v>334</v>
      </c>
      <c r="Z9" s="505" t="s">
        <v>26</v>
      </c>
      <c r="AA9" s="506" t="s">
        <v>57</v>
      </c>
      <c r="AB9" s="506" t="s">
        <v>322</v>
      </c>
      <c r="AC9" s="506" t="s">
        <v>323</v>
      </c>
      <c r="AD9" s="507" t="s">
        <v>324</v>
      </c>
      <c r="AE9" s="508" t="s">
        <v>336</v>
      </c>
      <c r="AF9" s="507" t="s">
        <v>240</v>
      </c>
      <c r="AG9" s="509" t="s">
        <v>337</v>
      </c>
      <c r="AH9" s="509" t="s">
        <v>338</v>
      </c>
      <c r="AI9" s="510"/>
      <c r="AJ9" s="516" t="s">
        <v>325</v>
      </c>
      <c r="AK9" s="511" t="s">
        <v>326</v>
      </c>
      <c r="AL9" s="511" t="s">
        <v>327</v>
      </c>
      <c r="AM9" s="511" t="s">
        <v>328</v>
      </c>
      <c r="AN9" s="511" t="s">
        <v>329</v>
      </c>
      <c r="AO9" s="511" t="s">
        <v>330</v>
      </c>
      <c r="AP9" s="511" t="s">
        <v>331</v>
      </c>
      <c r="AQ9" s="511" t="s">
        <v>12</v>
      </c>
      <c r="AR9" s="511" t="s">
        <v>274</v>
      </c>
      <c r="AS9" s="511" t="s">
        <v>238</v>
      </c>
      <c r="AT9" s="511" t="s">
        <v>335</v>
      </c>
      <c r="AU9" s="511" t="s">
        <v>239</v>
      </c>
      <c r="AV9" s="511" t="s">
        <v>24</v>
      </c>
      <c r="AW9" s="511" t="s">
        <v>332</v>
      </c>
      <c r="AX9" s="511" t="s">
        <v>333</v>
      </c>
      <c r="AY9" s="512" t="s">
        <v>334</v>
      </c>
      <c r="AZ9" s="512" t="s">
        <v>26</v>
      </c>
      <c r="BA9" s="512" t="s">
        <v>57</v>
      </c>
      <c r="BB9" s="512" t="s">
        <v>321</v>
      </c>
      <c r="BC9" s="512" t="s">
        <v>337</v>
      </c>
      <c r="BD9" s="512" t="s">
        <v>339</v>
      </c>
      <c r="BF9" s="515" t="s">
        <v>340</v>
      </c>
      <c r="BG9" s="514" t="s">
        <v>329</v>
      </c>
      <c r="BH9" s="514" t="s">
        <v>330</v>
      </c>
      <c r="BI9" s="514" t="s">
        <v>331</v>
      </c>
      <c r="BJ9" s="514" t="s">
        <v>12</v>
      </c>
      <c r="BK9" s="514" t="s">
        <v>274</v>
      </c>
      <c r="BL9" s="514" t="s">
        <v>238</v>
      </c>
      <c r="BM9" s="514" t="s">
        <v>335</v>
      </c>
      <c r="BN9" s="514" t="s">
        <v>239</v>
      </c>
      <c r="BO9" s="514" t="s">
        <v>24</v>
      </c>
      <c r="BP9" s="514" t="s">
        <v>332</v>
      </c>
      <c r="BQ9" s="514" t="s">
        <v>333</v>
      </c>
      <c r="BR9" s="514" t="s">
        <v>334</v>
      </c>
      <c r="BS9" s="514" t="s">
        <v>26</v>
      </c>
      <c r="BT9" s="514" t="s">
        <v>57</v>
      </c>
    </row>
    <row r="10" spans="2:72" ht="12.75">
      <c r="B10" s="237">
        <v>39995</v>
      </c>
      <c r="C10" s="485" t="s">
        <v>358</v>
      </c>
      <c r="D10" s="238"/>
      <c r="E10" s="238"/>
      <c r="F10" s="11">
        <f aca="true" t="shared" si="0" ref="F10:F15">M10/L10</f>
        <v>1797.0000000000002</v>
      </c>
      <c r="G10" s="238"/>
      <c r="H10" s="238"/>
      <c r="I10" s="238"/>
      <c r="J10" s="238"/>
      <c r="K10" s="239">
        <v>0.4439777640518839</v>
      </c>
      <c r="L10" s="10">
        <v>2.9</v>
      </c>
      <c r="M10" s="11">
        <v>5211.3</v>
      </c>
      <c r="N10" s="11">
        <v>2331.1</v>
      </c>
      <c r="O10" s="11">
        <v>356.6</v>
      </c>
      <c r="P10" s="11">
        <v>111.072</v>
      </c>
      <c r="Q10" s="11">
        <v>2798.772</v>
      </c>
      <c r="R10" s="11">
        <v>0</v>
      </c>
      <c r="S10" s="11">
        <v>0</v>
      </c>
      <c r="T10" s="11">
        <v>88.79555281037678</v>
      </c>
      <c r="U10" s="11">
        <v>46.61766522544781</v>
      </c>
      <c r="V10" s="11">
        <v>135.41321803582457</v>
      </c>
      <c r="W10" s="11">
        <v>0</v>
      </c>
      <c r="X10" s="11">
        <v>0</v>
      </c>
      <c r="Y10" s="11">
        <v>0</v>
      </c>
      <c r="Z10" s="11">
        <v>0</v>
      </c>
      <c r="AA10" s="11">
        <v>2934.1852180358246</v>
      </c>
      <c r="AB10" s="11">
        <v>2277.1147819641756</v>
      </c>
      <c r="AC10" s="239">
        <v>0.4369571473459934</v>
      </c>
      <c r="AD10" s="239">
        <v>0.2842971960700516</v>
      </c>
      <c r="AE10" s="11">
        <v>142.1485980350258</v>
      </c>
      <c r="AF10" s="11">
        <v>0</v>
      </c>
      <c r="AG10" s="11">
        <v>142.1485980350258</v>
      </c>
      <c r="AH10" s="11">
        <v>2134.96618392915</v>
      </c>
      <c r="AI10" s="240"/>
      <c r="AJ10" s="485" t="s">
        <v>358</v>
      </c>
      <c r="AK10" s="10">
        <v>2.9</v>
      </c>
      <c r="AL10" s="10">
        <v>1.2620200766816196</v>
      </c>
      <c r="AM10" s="10">
        <v>1.027889816360601</v>
      </c>
      <c r="AN10" s="10">
        <v>1.2972175848636616</v>
      </c>
      <c r="AO10" s="10">
        <v>0.19844184752365054</v>
      </c>
      <c r="AP10" s="10">
        <v>0.06180968280467446</v>
      </c>
      <c r="AQ10" s="10">
        <v>1.5574691151919866</v>
      </c>
      <c r="AR10" s="10">
        <v>0</v>
      </c>
      <c r="AS10" s="10">
        <v>0</v>
      </c>
      <c r="AT10" s="10">
        <v>0.04941321803582458</v>
      </c>
      <c r="AU10" s="10">
        <v>0.025941939468807906</v>
      </c>
      <c r="AV10" s="10">
        <v>0.07535515750463248</v>
      </c>
      <c r="AW10" s="10">
        <v>0</v>
      </c>
      <c r="AX10" s="10">
        <v>0</v>
      </c>
      <c r="AY10" s="10">
        <v>0</v>
      </c>
      <c r="AZ10" s="10">
        <v>0</v>
      </c>
      <c r="BA10" s="10">
        <v>1.6328242726966191</v>
      </c>
      <c r="BB10" s="10">
        <v>1.267175727303381</v>
      </c>
      <c r="BC10" s="10">
        <v>0.07910328215638608</v>
      </c>
      <c r="BD10" s="10">
        <v>1.1880724451469948</v>
      </c>
      <c r="BF10" s="485" t="s">
        <v>358</v>
      </c>
      <c r="BG10" s="241">
        <v>0.7944624578132335</v>
      </c>
      <c r="BH10" s="241">
        <v>0.12153288681575185</v>
      </c>
      <c r="BI10" s="241">
        <v>0.037854461033088024</v>
      </c>
      <c r="BJ10" s="241">
        <v>0.9538498056620734</v>
      </c>
      <c r="BK10" s="241">
        <v>0</v>
      </c>
      <c r="BL10" s="241">
        <v>0</v>
      </c>
      <c r="BM10" s="241">
        <v>0.03026242251667312</v>
      </c>
      <c r="BN10" s="241">
        <v>0.01588777182125339</v>
      </c>
      <c r="BO10" s="241">
        <v>0.04615019433792651</v>
      </c>
      <c r="BP10" s="241">
        <v>0</v>
      </c>
      <c r="BQ10" s="241">
        <v>0</v>
      </c>
      <c r="BR10" s="241">
        <v>0</v>
      </c>
      <c r="BS10" s="241">
        <v>0</v>
      </c>
      <c r="BT10" s="239">
        <v>1</v>
      </c>
    </row>
    <row r="11" spans="2:72" ht="12.75">
      <c r="B11" s="237">
        <v>39995</v>
      </c>
      <c r="C11" s="485" t="s">
        <v>357</v>
      </c>
      <c r="D11" s="238"/>
      <c r="E11" s="238"/>
      <c r="F11" s="11">
        <f t="shared" si="0"/>
        <v>705</v>
      </c>
      <c r="G11" s="238"/>
      <c r="H11" s="238"/>
      <c r="I11" s="238"/>
      <c r="J11" s="238"/>
      <c r="K11" s="239">
        <v>0.17418159357628166</v>
      </c>
      <c r="L11" s="10">
        <v>5.4</v>
      </c>
      <c r="M11" s="11">
        <v>3807</v>
      </c>
      <c r="N11" s="11">
        <v>1617.74</v>
      </c>
      <c r="O11" s="11">
        <v>54.12014925373134</v>
      </c>
      <c r="P11" s="11">
        <v>353.25</v>
      </c>
      <c r="Q11" s="11">
        <v>2025.1101492537316</v>
      </c>
      <c r="R11" s="11">
        <v>0</v>
      </c>
      <c r="S11" s="11">
        <v>0</v>
      </c>
      <c r="T11" s="11">
        <v>34.83631871525633</v>
      </c>
      <c r="U11" s="11">
        <v>18.289067325509574</v>
      </c>
      <c r="V11" s="11">
        <v>53.1253860407659</v>
      </c>
      <c r="W11" s="11">
        <v>141.4</v>
      </c>
      <c r="X11" s="11">
        <v>0</v>
      </c>
      <c r="Y11" s="11">
        <v>0</v>
      </c>
      <c r="Z11" s="11">
        <v>141.4</v>
      </c>
      <c r="AA11" s="11">
        <v>2219.6355352944975</v>
      </c>
      <c r="AB11" s="11">
        <v>1587.364464705503</v>
      </c>
      <c r="AC11" s="239">
        <v>0.41695940759272465</v>
      </c>
      <c r="AD11" s="239">
        <v>0.19818204599583186</v>
      </c>
      <c r="AE11" s="11">
        <v>99.09102299791593</v>
      </c>
      <c r="AF11" s="11">
        <v>0</v>
      </c>
      <c r="AG11" s="11">
        <v>99.09102299791593</v>
      </c>
      <c r="AH11" s="11">
        <v>1488.2734417075872</v>
      </c>
      <c r="AJ11" s="485" t="s">
        <v>357</v>
      </c>
      <c r="AK11" s="10">
        <v>5.4</v>
      </c>
      <c r="AL11" s="10">
        <v>2.4255370618705796</v>
      </c>
      <c r="AM11" s="10">
        <v>0.946044776119403</v>
      </c>
      <c r="AN11" s="10">
        <v>2.294666666666667</v>
      </c>
      <c r="AO11" s="10">
        <v>0.07676616915422885</v>
      </c>
      <c r="AP11" s="10">
        <v>0.5010638297872341</v>
      </c>
      <c r="AQ11" s="10">
        <v>2.87249666560813</v>
      </c>
      <c r="AR11" s="10">
        <v>0</v>
      </c>
      <c r="AS11" s="10">
        <v>0</v>
      </c>
      <c r="AT11" s="10">
        <v>0.04941321803582459</v>
      </c>
      <c r="AU11" s="10">
        <v>0.025941939468807906</v>
      </c>
      <c r="AV11" s="10">
        <v>0.07535515750463248</v>
      </c>
      <c r="AW11" s="10">
        <v>0.20056737588652482</v>
      </c>
      <c r="AX11" s="10">
        <v>0</v>
      </c>
      <c r="AY11" s="10">
        <v>0</v>
      </c>
      <c r="AZ11" s="10">
        <v>0.20056737588652482</v>
      </c>
      <c r="BA11" s="10">
        <v>3.1484191989992873</v>
      </c>
      <c r="BB11" s="10">
        <v>2.2515808010007134</v>
      </c>
      <c r="BC11" s="10">
        <v>0.14055464255023536</v>
      </c>
      <c r="BD11" s="10">
        <v>2.1110261584504784</v>
      </c>
      <c r="BF11" s="485" t="s">
        <v>357</v>
      </c>
      <c r="BG11" s="241">
        <v>0.7288313663555406</v>
      </c>
      <c r="BH11" s="241">
        <v>0.024382448556605384</v>
      </c>
      <c r="BI11" s="241">
        <v>0.15914774943136392</v>
      </c>
      <c r="BJ11" s="241">
        <v>0.9123615643435099</v>
      </c>
      <c r="BK11" s="241">
        <v>0</v>
      </c>
      <c r="BL11" s="241">
        <v>0</v>
      </c>
      <c r="BM11" s="241">
        <v>0.015694612093437362</v>
      </c>
      <c r="BN11" s="241">
        <v>0.008239671349054616</v>
      </c>
      <c r="BO11" s="241">
        <v>0.023934283442491974</v>
      </c>
      <c r="BP11" s="241">
        <v>0.06370415221399818</v>
      </c>
      <c r="BQ11" s="241">
        <v>0</v>
      </c>
      <c r="BR11" s="241">
        <v>0</v>
      </c>
      <c r="BS11" s="241">
        <v>0.06370415221399818</v>
      </c>
      <c r="BT11" s="239">
        <v>1</v>
      </c>
    </row>
    <row r="12" spans="2:72" ht="12.75">
      <c r="B12" s="237">
        <v>39995</v>
      </c>
      <c r="C12" s="485" t="s">
        <v>359</v>
      </c>
      <c r="D12" s="238"/>
      <c r="E12" s="238"/>
      <c r="F12" s="11">
        <f t="shared" si="0"/>
        <v>300</v>
      </c>
      <c r="G12" s="238"/>
      <c r="H12" s="238"/>
      <c r="I12" s="238"/>
      <c r="J12" s="238"/>
      <c r="K12" s="239">
        <v>0.07411982705373688</v>
      </c>
      <c r="L12" s="10">
        <v>7.2</v>
      </c>
      <c r="M12" s="11">
        <v>2160</v>
      </c>
      <c r="N12" s="11">
        <v>688.4</v>
      </c>
      <c r="O12" s="11">
        <v>23.029850746268654</v>
      </c>
      <c r="P12" s="11">
        <v>216</v>
      </c>
      <c r="Q12" s="11">
        <v>927.4298507462686</v>
      </c>
      <c r="R12" s="11">
        <v>0</v>
      </c>
      <c r="S12" s="11">
        <v>0</v>
      </c>
      <c r="T12" s="11">
        <v>14.823965410747375</v>
      </c>
      <c r="U12" s="11">
        <v>7.782581840642372</v>
      </c>
      <c r="V12" s="11">
        <v>22.60654725138975</v>
      </c>
      <c r="W12" s="11">
        <v>120</v>
      </c>
      <c r="X12" s="11">
        <v>0</v>
      </c>
      <c r="Y12" s="11">
        <v>0</v>
      </c>
      <c r="Z12" s="11">
        <v>120</v>
      </c>
      <c r="AA12" s="11">
        <v>1070.0363979976582</v>
      </c>
      <c r="AB12" s="11">
        <v>1089.9636020023418</v>
      </c>
      <c r="AC12" s="239">
        <v>0.5046127787047878</v>
      </c>
      <c r="AD12" s="239">
        <v>0.13608167595328294</v>
      </c>
      <c r="AE12" s="11">
        <v>68.04083797664147</v>
      </c>
      <c r="AF12" s="11">
        <v>0</v>
      </c>
      <c r="AG12" s="11">
        <v>68.04083797664147</v>
      </c>
      <c r="AH12" s="11">
        <v>1021.9227640257003</v>
      </c>
      <c r="AJ12" s="485" t="s">
        <v>359</v>
      </c>
      <c r="AK12" s="10">
        <v>7.2</v>
      </c>
      <c r="AL12" s="10">
        <v>2.425537061870579</v>
      </c>
      <c r="AM12" s="10">
        <v>0.946044776119403</v>
      </c>
      <c r="AN12" s="10">
        <v>2.2946666666666666</v>
      </c>
      <c r="AO12" s="10">
        <v>0.07676616915422885</v>
      </c>
      <c r="AP12" s="10">
        <v>0.72</v>
      </c>
      <c r="AQ12" s="10">
        <v>3.0914328358208953</v>
      </c>
      <c r="AR12" s="10">
        <v>0</v>
      </c>
      <c r="AS12" s="10">
        <v>0</v>
      </c>
      <c r="AT12" s="10">
        <v>0.04941321803582458</v>
      </c>
      <c r="AU12" s="10">
        <v>0.025941939468807906</v>
      </c>
      <c r="AV12" s="10">
        <v>0.0753551575046325</v>
      </c>
      <c r="AW12" s="10">
        <v>0.4</v>
      </c>
      <c r="AX12" s="10">
        <v>0</v>
      </c>
      <c r="AY12" s="10">
        <v>0</v>
      </c>
      <c r="AZ12" s="10">
        <v>0.4</v>
      </c>
      <c r="BA12" s="10">
        <v>3.5667879933255273</v>
      </c>
      <c r="BB12" s="10">
        <v>3.6332120066744724</v>
      </c>
      <c r="BC12" s="10">
        <v>0.22680279325547156</v>
      </c>
      <c r="BD12" s="10">
        <v>3.406409213419001</v>
      </c>
      <c r="BF12" s="485" t="s">
        <v>359</v>
      </c>
      <c r="BG12" s="241">
        <v>0.6433426015116792</v>
      </c>
      <c r="BH12" s="241">
        <v>0.021522492869741665</v>
      </c>
      <c r="BI12" s="241">
        <v>0.20186229216519858</v>
      </c>
      <c r="BJ12" s="241">
        <v>0.8667273865466194</v>
      </c>
      <c r="BK12" s="241">
        <v>0</v>
      </c>
      <c r="BL12" s="241">
        <v>0</v>
      </c>
      <c r="BM12" s="241">
        <v>0.013853702022180947</v>
      </c>
      <c r="BN12" s="241">
        <v>0.007273193561644998</v>
      </c>
      <c r="BO12" s="241">
        <v>0.021126895583825946</v>
      </c>
      <c r="BP12" s="241">
        <v>0.11214571786955477</v>
      </c>
      <c r="BQ12" s="241">
        <v>0</v>
      </c>
      <c r="BR12" s="241">
        <v>0</v>
      </c>
      <c r="BS12" s="241">
        <v>0.11214571786955477</v>
      </c>
      <c r="BT12" s="239">
        <v>1</v>
      </c>
    </row>
    <row r="13" spans="2:73" ht="12.75">
      <c r="B13" s="237">
        <v>39995</v>
      </c>
      <c r="C13" s="485" t="s">
        <v>356</v>
      </c>
      <c r="D13" s="238"/>
      <c r="E13" s="238"/>
      <c r="F13" s="11">
        <f t="shared" si="0"/>
        <v>280</v>
      </c>
      <c r="G13" s="238"/>
      <c r="H13" s="238"/>
      <c r="I13" s="238"/>
      <c r="J13" s="238"/>
      <c r="K13" s="239">
        <v>0.06917850525015441</v>
      </c>
      <c r="L13" s="10">
        <v>6.125</v>
      </c>
      <c r="M13" s="11">
        <v>1715</v>
      </c>
      <c r="N13" s="11">
        <v>999.5565667011376</v>
      </c>
      <c r="O13" s="11">
        <v>23.453981385729058</v>
      </c>
      <c r="P13" s="11">
        <v>175</v>
      </c>
      <c r="Q13" s="11">
        <v>1198.0105480868667</v>
      </c>
      <c r="R13" s="11">
        <v>0</v>
      </c>
      <c r="S13" s="11">
        <v>0</v>
      </c>
      <c r="T13" s="11">
        <v>13.835701050030883</v>
      </c>
      <c r="U13" s="11">
        <v>7.263743051266213</v>
      </c>
      <c r="V13" s="11">
        <v>21.099444101297095</v>
      </c>
      <c r="W13" s="11">
        <v>70</v>
      </c>
      <c r="X13" s="11">
        <v>0</v>
      </c>
      <c r="Y13" s="11">
        <v>0</v>
      </c>
      <c r="Z13" s="11">
        <v>70</v>
      </c>
      <c r="AA13" s="11">
        <v>1289.109992188164</v>
      </c>
      <c r="AB13" s="11">
        <v>425.8900078118361</v>
      </c>
      <c r="AC13" s="239">
        <v>0.24833236607104145</v>
      </c>
      <c r="AD13" s="239">
        <v>0.0531722581637794</v>
      </c>
      <c r="AE13" s="11">
        <v>26.5861290818897</v>
      </c>
      <c r="AF13" s="11">
        <v>0</v>
      </c>
      <c r="AG13" s="11">
        <v>26.5861290818897</v>
      </c>
      <c r="AH13" s="11">
        <v>399.3038787299464</v>
      </c>
      <c r="AJ13" s="485" t="s">
        <v>356</v>
      </c>
      <c r="AK13" s="10">
        <v>6.125</v>
      </c>
      <c r="AL13" s="10">
        <v>3.827018973013842</v>
      </c>
      <c r="AM13" s="10">
        <v>0.9328004136504654</v>
      </c>
      <c r="AN13" s="10">
        <v>3.5698448810754915</v>
      </c>
      <c r="AO13" s="10">
        <v>0.08376421923474664</v>
      </c>
      <c r="AP13" s="10">
        <v>0.625</v>
      </c>
      <c r="AQ13" s="10">
        <v>4.278609100310239</v>
      </c>
      <c r="AR13" s="10">
        <v>0</v>
      </c>
      <c r="AS13" s="10">
        <v>0</v>
      </c>
      <c r="AT13" s="10">
        <v>0.04941321803582458</v>
      </c>
      <c r="AU13" s="10">
        <v>0.025941939468807906</v>
      </c>
      <c r="AV13" s="10">
        <v>0.07535515750463248</v>
      </c>
      <c r="AW13" s="10">
        <v>0.25</v>
      </c>
      <c r="AX13" s="10">
        <v>0</v>
      </c>
      <c r="AY13" s="10">
        <v>0</v>
      </c>
      <c r="AZ13" s="10">
        <v>0.25</v>
      </c>
      <c r="BA13" s="10">
        <v>4.603964257814871</v>
      </c>
      <c r="BB13" s="10">
        <v>1.5210357421851288</v>
      </c>
      <c r="BC13" s="10">
        <v>0.09495046100674892</v>
      </c>
      <c r="BD13" s="10">
        <v>1.42608528117838</v>
      </c>
      <c r="BF13" s="485" t="s">
        <v>356</v>
      </c>
      <c r="BG13" s="241">
        <v>0.7753850119526792</v>
      </c>
      <c r="BH13" s="241">
        <v>0.01819393343303293</v>
      </c>
      <c r="BI13" s="241">
        <v>0.13575257430357135</v>
      </c>
      <c r="BJ13" s="241">
        <v>0.9293315196892835</v>
      </c>
      <c r="BK13" s="241">
        <v>0</v>
      </c>
      <c r="BL13" s="241">
        <v>0</v>
      </c>
      <c r="BM13" s="241">
        <v>0.010732754484778957</v>
      </c>
      <c r="BN13" s="241">
        <v>0.0056346961045089525</v>
      </c>
      <c r="BO13" s="241">
        <v>0.01636745058928791</v>
      </c>
      <c r="BP13" s="241">
        <v>0.054301029721428536</v>
      </c>
      <c r="BQ13" s="241">
        <v>0</v>
      </c>
      <c r="BR13" s="241">
        <v>0</v>
      </c>
      <c r="BS13" s="241">
        <v>0.054301029721428536</v>
      </c>
      <c r="BT13" s="239">
        <v>1</v>
      </c>
      <c r="BU13" s="239"/>
    </row>
    <row r="14" spans="2:73" ht="12.75">
      <c r="B14" s="237">
        <v>39995</v>
      </c>
      <c r="C14" s="485" t="s">
        <v>362</v>
      </c>
      <c r="D14" s="238"/>
      <c r="E14" s="238"/>
      <c r="F14" s="11">
        <f t="shared" si="0"/>
        <v>203.5</v>
      </c>
      <c r="G14" s="238"/>
      <c r="H14" s="238"/>
      <c r="I14" s="238"/>
      <c r="J14" s="238"/>
      <c r="K14" s="239">
        <v>0.050277949351451516</v>
      </c>
      <c r="L14" s="10">
        <v>14.2</v>
      </c>
      <c r="M14" s="11">
        <v>2889.7</v>
      </c>
      <c r="N14" s="11">
        <v>726.4634332988625</v>
      </c>
      <c r="O14" s="11">
        <v>17.04601861427094</v>
      </c>
      <c r="P14" s="11">
        <v>146.52</v>
      </c>
      <c r="Q14" s="11">
        <v>890.0294519131334</v>
      </c>
      <c r="R14" s="11">
        <v>0</v>
      </c>
      <c r="S14" s="11">
        <v>0</v>
      </c>
      <c r="T14" s="11">
        <v>10.055589870290303</v>
      </c>
      <c r="U14" s="11">
        <v>5.279184681902409</v>
      </c>
      <c r="V14" s="11">
        <v>15.334774552192712</v>
      </c>
      <c r="W14" s="11">
        <v>81.4</v>
      </c>
      <c r="X14" s="11">
        <v>0</v>
      </c>
      <c r="Y14" s="11">
        <v>0</v>
      </c>
      <c r="Z14" s="11">
        <v>81.4</v>
      </c>
      <c r="AA14" s="11">
        <v>986.764226465326</v>
      </c>
      <c r="AB14" s="11">
        <v>1902.935773534674</v>
      </c>
      <c r="AC14" s="239">
        <v>0.6585236438158543</v>
      </c>
      <c r="AD14" s="239">
        <v>0.23758104290669602</v>
      </c>
      <c r="AE14" s="11">
        <v>118.790521453348</v>
      </c>
      <c r="AF14" s="11">
        <v>0</v>
      </c>
      <c r="AG14" s="11">
        <v>118.790521453348</v>
      </c>
      <c r="AH14" s="11">
        <v>1784.145252081326</v>
      </c>
      <c r="AJ14" s="485" t="s">
        <v>362</v>
      </c>
      <c r="AK14" s="10">
        <v>14.2</v>
      </c>
      <c r="AL14" s="10">
        <v>3.827018973013842</v>
      </c>
      <c r="AM14" s="10">
        <v>0.9328004136504653</v>
      </c>
      <c r="AN14" s="10">
        <v>3.569844881075491</v>
      </c>
      <c r="AO14" s="10">
        <v>0.08376421923474663</v>
      </c>
      <c r="AP14" s="10">
        <v>0.72</v>
      </c>
      <c r="AQ14" s="10">
        <v>4.3736091003102375</v>
      </c>
      <c r="AR14" s="10">
        <v>0</v>
      </c>
      <c r="AS14" s="10">
        <v>0</v>
      </c>
      <c r="AT14" s="10">
        <v>0.04941321803582459</v>
      </c>
      <c r="AU14" s="10">
        <v>0.025941939468807906</v>
      </c>
      <c r="AV14" s="10">
        <v>0.0753551575046325</v>
      </c>
      <c r="AW14" s="10">
        <v>0.4</v>
      </c>
      <c r="AX14" s="10">
        <v>0</v>
      </c>
      <c r="AY14" s="10">
        <v>0</v>
      </c>
      <c r="AZ14" s="10">
        <v>0.4</v>
      </c>
      <c r="BA14" s="10">
        <v>4.8489642578148695</v>
      </c>
      <c r="BB14" s="10">
        <v>9.351035742185129</v>
      </c>
      <c r="BC14" s="10">
        <v>0.5837372061589583</v>
      </c>
      <c r="BD14" s="10">
        <v>8.767298536026171</v>
      </c>
      <c r="BF14" s="485" t="s">
        <v>362</v>
      </c>
      <c r="BG14" s="241">
        <v>0.7362077118473546</v>
      </c>
      <c r="BH14" s="241">
        <v>0.017274662130113125</v>
      </c>
      <c r="BI14" s="241">
        <v>0.14848531804283904</v>
      </c>
      <c r="BJ14" s="241">
        <v>0.9019676920203067</v>
      </c>
      <c r="BK14" s="241">
        <v>0</v>
      </c>
      <c r="BL14" s="241">
        <v>0</v>
      </c>
      <c r="BM14" s="241">
        <v>0.01019046860495773</v>
      </c>
      <c r="BN14" s="241">
        <v>0.005349996017602807</v>
      </c>
      <c r="BO14" s="241">
        <v>0.015540464622560536</v>
      </c>
      <c r="BP14" s="241">
        <v>0.08249184335713282</v>
      </c>
      <c r="BQ14" s="241">
        <v>0</v>
      </c>
      <c r="BR14" s="241">
        <v>0</v>
      </c>
      <c r="BS14" s="241">
        <v>0.08249184335713282</v>
      </c>
      <c r="BT14" s="239">
        <v>1</v>
      </c>
      <c r="BU14" s="239"/>
    </row>
    <row r="15" spans="2:73" ht="12.75">
      <c r="B15" s="237">
        <v>39995</v>
      </c>
      <c r="C15" s="485" t="s">
        <v>363</v>
      </c>
      <c r="D15" s="238"/>
      <c r="E15" s="238"/>
      <c r="F15" s="11">
        <f t="shared" si="0"/>
        <v>761.9999999999999</v>
      </c>
      <c r="G15" s="238"/>
      <c r="H15" s="238"/>
      <c r="I15" s="238"/>
      <c r="J15" s="238"/>
      <c r="K15" s="239">
        <v>0.18826436071649166</v>
      </c>
      <c r="L15" s="10">
        <v>3.1</v>
      </c>
      <c r="M15" s="11">
        <v>2362.2</v>
      </c>
      <c r="N15" s="11">
        <v>1266.28</v>
      </c>
      <c r="O15" s="11">
        <v>155.5</v>
      </c>
      <c r="P15" s="11">
        <v>156.64</v>
      </c>
      <c r="Q15" s="11">
        <v>1578.42</v>
      </c>
      <c r="R15" s="11">
        <v>0</v>
      </c>
      <c r="S15" s="11">
        <v>0</v>
      </c>
      <c r="T15" s="11">
        <v>37.65287214329833</v>
      </c>
      <c r="U15" s="11">
        <v>19.767757875231624</v>
      </c>
      <c r="V15" s="11">
        <v>57.420630018529955</v>
      </c>
      <c r="W15" s="11">
        <v>0</v>
      </c>
      <c r="X15" s="11">
        <v>0</v>
      </c>
      <c r="Y15" s="11">
        <v>0</v>
      </c>
      <c r="Z15" s="11">
        <v>0</v>
      </c>
      <c r="AA15" s="11">
        <v>1635.84063001853</v>
      </c>
      <c r="AB15" s="11">
        <v>726.3593699814703</v>
      </c>
      <c r="AC15" s="239">
        <v>0.3074927482776523</v>
      </c>
      <c r="AD15" s="239">
        <v>0.09068578091035817</v>
      </c>
      <c r="AE15" s="11">
        <v>45.34289045517909</v>
      </c>
      <c r="AF15" s="11">
        <v>0</v>
      </c>
      <c r="AG15" s="11">
        <v>45.34289045517909</v>
      </c>
      <c r="AH15" s="11">
        <v>681.0164795262913</v>
      </c>
      <c r="AJ15" s="485" t="s">
        <v>363</v>
      </c>
      <c r="AK15" s="10">
        <v>3.1</v>
      </c>
      <c r="AL15" s="10">
        <v>1.59886260902943</v>
      </c>
      <c r="AM15" s="10">
        <v>1.0393543307086612</v>
      </c>
      <c r="AN15" s="10">
        <v>1.661784776902887</v>
      </c>
      <c r="AO15" s="10">
        <v>0.20406824146981628</v>
      </c>
      <c r="AP15" s="10">
        <v>0.20556430446194227</v>
      </c>
      <c r="AQ15" s="10">
        <v>2.071417322834646</v>
      </c>
      <c r="AR15" s="10">
        <v>0</v>
      </c>
      <c r="AS15" s="10">
        <v>0</v>
      </c>
      <c r="AT15" s="10">
        <v>0.04941321803582458</v>
      </c>
      <c r="AU15" s="10">
        <v>0.025941939468807906</v>
      </c>
      <c r="AV15" s="10">
        <v>0.07535515750463248</v>
      </c>
      <c r="AW15" s="10">
        <v>0</v>
      </c>
      <c r="AX15" s="10">
        <v>0</v>
      </c>
      <c r="AY15" s="10">
        <v>0</v>
      </c>
      <c r="AZ15" s="10">
        <v>0</v>
      </c>
      <c r="BA15" s="10">
        <v>2.146772480339278</v>
      </c>
      <c r="BB15" s="10">
        <v>0.9532275196607222</v>
      </c>
      <c r="BC15" s="10">
        <v>0.059505105584224526</v>
      </c>
      <c r="BD15" s="10">
        <v>0.8937224140764978</v>
      </c>
      <c r="BF15" s="485" t="s">
        <v>363</v>
      </c>
      <c r="BG15" s="241">
        <v>0.7740851870060571</v>
      </c>
      <c r="BH15" s="241">
        <v>0.09505815979044277</v>
      </c>
      <c r="BI15" s="241">
        <v>0.09575504919340809</v>
      </c>
      <c r="BJ15" s="241">
        <v>0.964898395989908</v>
      </c>
      <c r="BK15" s="241">
        <v>0</v>
      </c>
      <c r="BL15" s="241">
        <v>0</v>
      </c>
      <c r="BM15" s="241">
        <v>0.023017445252519385</v>
      </c>
      <c r="BN15" s="241">
        <v>0.012084158757572676</v>
      </c>
      <c r="BO15" s="241">
        <v>0.03510160401009206</v>
      </c>
      <c r="BP15" s="241">
        <v>0</v>
      </c>
      <c r="BQ15" s="241">
        <v>0</v>
      </c>
      <c r="BR15" s="241">
        <v>0</v>
      </c>
      <c r="BS15" s="241">
        <v>0</v>
      </c>
      <c r="BT15" s="239">
        <v>1</v>
      </c>
      <c r="BU15" s="239"/>
    </row>
    <row r="16" spans="2:72" ht="12.75">
      <c r="B16" s="237">
        <v>39996</v>
      </c>
      <c r="C16" s="485" t="s">
        <v>358</v>
      </c>
      <c r="D16" s="11">
        <v>361</v>
      </c>
      <c r="E16" s="11">
        <v>30</v>
      </c>
      <c r="F16" s="11">
        <v>34.51744965769114</v>
      </c>
      <c r="G16" s="11">
        <v>60</v>
      </c>
      <c r="H16" s="11">
        <v>6</v>
      </c>
      <c r="I16" s="11">
        <v>4</v>
      </c>
      <c r="J16" s="11">
        <v>6.517449657691145</v>
      </c>
      <c r="K16" s="239">
        <v>0.04491656852807679</v>
      </c>
      <c r="L16" s="10">
        <v>96</v>
      </c>
      <c r="M16" s="11">
        <v>3313.675167138349</v>
      </c>
      <c r="N16" s="11">
        <v>448</v>
      </c>
      <c r="O16" s="11">
        <v>0</v>
      </c>
      <c r="P16" s="11">
        <v>2004.95</v>
      </c>
      <c r="Q16" s="11">
        <v>2452.95</v>
      </c>
      <c r="R16" s="11">
        <v>0</v>
      </c>
      <c r="S16" s="11">
        <v>4.7162396954480625</v>
      </c>
      <c r="T16" s="11">
        <v>8.983313705615357</v>
      </c>
      <c r="U16" s="11">
        <v>1.033081076145766</v>
      </c>
      <c r="V16" s="11">
        <v>14.732634477209185</v>
      </c>
      <c r="W16" s="11">
        <v>30</v>
      </c>
      <c r="X16" s="11">
        <v>0</v>
      </c>
      <c r="Y16" s="11">
        <v>0</v>
      </c>
      <c r="Z16" s="11">
        <v>30</v>
      </c>
      <c r="AA16" s="11">
        <v>2497.682634477209</v>
      </c>
      <c r="AB16" s="11">
        <v>815.9925326611401</v>
      </c>
      <c r="AC16" s="239">
        <v>0.2462500068664913</v>
      </c>
      <c r="AD16" s="239">
        <v>0.13749968900495915</v>
      </c>
      <c r="AE16" s="11">
        <v>3.593325482246143</v>
      </c>
      <c r="AF16" s="11">
        <v>22.458284264038394</v>
      </c>
      <c r="AG16" s="11">
        <v>26.051609746284537</v>
      </c>
      <c r="AH16" s="11">
        <v>789.9409229148556</v>
      </c>
      <c r="AJ16" s="238" t="s">
        <v>358</v>
      </c>
      <c r="AK16" s="10">
        <v>96</v>
      </c>
      <c r="AL16" s="10">
        <v>1.2705651462426155</v>
      </c>
      <c r="AM16" s="10">
        <v>10.215094205878977</v>
      </c>
      <c r="AN16" s="10">
        <v>12.978942663574717</v>
      </c>
      <c r="AO16" s="10">
        <v>0</v>
      </c>
      <c r="AP16" s="10">
        <v>58.08511404762082</v>
      </c>
      <c r="AQ16" s="10">
        <v>71.06405671119553</v>
      </c>
      <c r="AR16" s="10">
        <v>0</v>
      </c>
      <c r="AS16" s="10">
        <v>0.029929241192232062</v>
      </c>
      <c r="AT16" s="10">
        <v>0.2602542712368005</v>
      </c>
      <c r="AU16" s="10">
        <v>0.1366334923993203</v>
      </c>
      <c r="AV16" s="10">
        <v>0.42681700482835283</v>
      </c>
      <c r="AW16" s="10">
        <v>0.8691256247929497</v>
      </c>
      <c r="AX16" s="10">
        <v>0</v>
      </c>
      <c r="AY16" s="10">
        <v>0</v>
      </c>
      <c r="AZ16" s="10">
        <v>0.8691256247929497</v>
      </c>
      <c r="BA16" s="10">
        <v>72.35999934081683</v>
      </c>
      <c r="BB16" s="10">
        <v>23.640000659183162</v>
      </c>
      <c r="BC16" s="10">
        <v>0.7547373865867216</v>
      </c>
      <c r="BD16" s="10">
        <v>22.88526327259644</v>
      </c>
      <c r="BF16" s="238" t="s">
        <v>358</v>
      </c>
      <c r="BG16" s="241">
        <v>0.1793662628774176</v>
      </c>
      <c r="BH16" s="241">
        <v>0</v>
      </c>
      <c r="BI16" s="241">
        <v>0.8027240820448179</v>
      </c>
      <c r="BJ16" s="241">
        <v>0.9820903449222355</v>
      </c>
      <c r="BK16" s="241">
        <v>0</v>
      </c>
      <c r="BL16" s="241">
        <v>0.00041361583008403335</v>
      </c>
      <c r="BM16" s="241">
        <v>0.0035966593920350727</v>
      </c>
      <c r="BN16" s="241">
        <v>0.0018882461808184133</v>
      </c>
      <c r="BO16" s="241">
        <v>0.005898521402937519</v>
      </c>
      <c r="BP16" s="241">
        <v>0.012011133674827071</v>
      </c>
      <c r="BQ16" s="241">
        <v>0</v>
      </c>
      <c r="BR16" s="241">
        <v>0</v>
      </c>
      <c r="BS16" s="241">
        <v>0.012011133674827071</v>
      </c>
      <c r="BT16" s="239">
        <v>1</v>
      </c>
    </row>
    <row r="17" spans="2:72" ht="12.75">
      <c r="B17" s="237">
        <v>39996</v>
      </c>
      <c r="C17" s="485" t="s">
        <v>357</v>
      </c>
      <c r="D17" s="11">
        <v>361</v>
      </c>
      <c r="E17" s="11">
        <v>30</v>
      </c>
      <c r="F17" s="11">
        <v>33.96177279481462</v>
      </c>
      <c r="G17" s="11">
        <v>30</v>
      </c>
      <c r="H17" s="11">
        <v>0.9</v>
      </c>
      <c r="I17" s="11">
        <v>0.6</v>
      </c>
      <c r="J17" s="11">
        <v>34.261772794814625</v>
      </c>
      <c r="K17" s="239">
        <v>0.04419348214312139</v>
      </c>
      <c r="L17" s="10">
        <v>120</v>
      </c>
      <c r="M17" s="11">
        <v>4075.4127353777544</v>
      </c>
      <c r="N17" s="11">
        <v>473.6</v>
      </c>
      <c r="O17" s="11">
        <v>0</v>
      </c>
      <c r="P17" s="11">
        <v>610</v>
      </c>
      <c r="Q17" s="11">
        <v>1083.6</v>
      </c>
      <c r="R17" s="11">
        <v>0</v>
      </c>
      <c r="S17" s="11">
        <v>4.640315625027746</v>
      </c>
      <c r="T17" s="11">
        <v>8.838696428624278</v>
      </c>
      <c r="U17" s="11">
        <v>1.016450089291792</v>
      </c>
      <c r="V17" s="11">
        <v>14.495462142943817</v>
      </c>
      <c r="W17" s="11">
        <v>320</v>
      </c>
      <c r="X17" s="11">
        <v>0</v>
      </c>
      <c r="Y17" s="11">
        <v>0</v>
      </c>
      <c r="Z17" s="11">
        <v>320</v>
      </c>
      <c r="AA17" s="11">
        <v>1418.0954621429437</v>
      </c>
      <c r="AB17" s="11">
        <v>2657.3172732348107</v>
      </c>
      <c r="AC17" s="239">
        <v>0.6520363569969806</v>
      </c>
      <c r="AD17" s="239">
        <v>0.44777407149266796</v>
      </c>
      <c r="AE17" s="11">
        <v>3.535478571449711</v>
      </c>
      <c r="AF17" s="11">
        <v>22.096741071560693</v>
      </c>
      <c r="AG17" s="11">
        <v>25.632219643010405</v>
      </c>
      <c r="AH17" s="11">
        <v>2631.6850535918</v>
      </c>
      <c r="AJ17" s="238" t="s">
        <v>357</v>
      </c>
      <c r="AK17" s="10">
        <v>120</v>
      </c>
      <c r="AL17" s="10">
        <v>1.2741458165186978</v>
      </c>
      <c r="AM17" s="10">
        <v>10.944658344123667</v>
      </c>
      <c r="AN17" s="10">
        <v>13.94509064239163</v>
      </c>
      <c r="AO17" s="10">
        <v>0</v>
      </c>
      <c r="AP17" s="10">
        <v>17.96137097098584</v>
      </c>
      <c r="AQ17" s="10">
        <v>31.906461613377466</v>
      </c>
      <c r="AR17" s="10">
        <v>0</v>
      </c>
      <c r="AS17" s="10">
        <v>0.029929241192232066</v>
      </c>
      <c r="AT17" s="10">
        <v>0.26025427123680056</v>
      </c>
      <c r="AU17" s="10">
        <v>0.1366334923993203</v>
      </c>
      <c r="AV17" s="10">
        <v>0.4268170048283529</v>
      </c>
      <c r="AW17" s="10">
        <v>9.422358542156507</v>
      </c>
      <c r="AX17" s="10">
        <v>0</v>
      </c>
      <c r="AY17" s="10">
        <v>0</v>
      </c>
      <c r="AZ17" s="10">
        <v>9.422358542156507</v>
      </c>
      <c r="BA17" s="10">
        <v>41.755637160362326</v>
      </c>
      <c r="BB17" s="10">
        <v>78.24436283963767</v>
      </c>
      <c r="BC17" s="10">
        <v>0.7547373865867215</v>
      </c>
      <c r="BD17" s="10">
        <v>77.48962545305095</v>
      </c>
      <c r="BF17" s="238" t="s">
        <v>357</v>
      </c>
      <c r="BG17" s="241">
        <v>0.33396905401863647</v>
      </c>
      <c r="BH17" s="241">
        <v>0</v>
      </c>
      <c r="BI17" s="241">
        <v>0.43015439812366607</v>
      </c>
      <c r="BJ17" s="241">
        <v>0.7641234521423025</v>
      </c>
      <c r="BK17" s="241">
        <v>0</v>
      </c>
      <c r="BL17" s="241">
        <v>0.0007167712727574712</v>
      </c>
      <c r="BM17" s="241">
        <v>0.006232793676151923</v>
      </c>
      <c r="BN17" s="241">
        <v>0.0032722166799797597</v>
      </c>
      <c r="BO17" s="241">
        <v>0.010221781628889154</v>
      </c>
      <c r="BP17" s="241">
        <v>0.22565476622880842</v>
      </c>
      <c r="BQ17" s="241">
        <v>0</v>
      </c>
      <c r="BR17" s="241">
        <v>0</v>
      </c>
      <c r="BS17" s="241">
        <v>0.22565476622880842</v>
      </c>
      <c r="BT17" s="239">
        <v>1</v>
      </c>
    </row>
    <row r="18" spans="2:72" ht="12.75">
      <c r="B18" s="237">
        <v>39996</v>
      </c>
      <c r="C18" s="485" t="s">
        <v>359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239">
        <v>0</v>
      </c>
      <c r="L18" s="10">
        <v>12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239">
        <v>0</v>
      </c>
      <c r="AD18" s="239">
        <v>0</v>
      </c>
      <c r="AE18" s="11">
        <v>0</v>
      </c>
      <c r="AF18" s="11">
        <v>0</v>
      </c>
      <c r="AG18" s="11">
        <v>0</v>
      </c>
      <c r="AH18" s="11">
        <v>0</v>
      </c>
      <c r="AJ18" s="238" t="s">
        <v>359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F18" s="238" t="s">
        <v>359</v>
      </c>
      <c r="BG18" s="241">
        <v>0</v>
      </c>
      <c r="BH18" s="241">
        <v>0</v>
      </c>
      <c r="BI18" s="241">
        <v>0</v>
      </c>
      <c r="BJ18" s="241">
        <v>0</v>
      </c>
      <c r="BK18" s="241">
        <v>0</v>
      </c>
      <c r="BL18" s="241">
        <v>0</v>
      </c>
      <c r="BM18" s="241">
        <v>0</v>
      </c>
      <c r="BN18" s="241">
        <v>0</v>
      </c>
      <c r="BO18" s="241">
        <v>0</v>
      </c>
      <c r="BP18" s="241">
        <v>0</v>
      </c>
      <c r="BQ18" s="241">
        <v>0</v>
      </c>
      <c r="BR18" s="241">
        <v>0</v>
      </c>
      <c r="BS18" s="241">
        <v>0</v>
      </c>
      <c r="BT18" s="239">
        <v>0</v>
      </c>
    </row>
    <row r="19" spans="2:72" ht="12.75">
      <c r="B19" s="237">
        <v>39996</v>
      </c>
      <c r="C19" s="485" t="s">
        <v>356</v>
      </c>
      <c r="D19" s="11">
        <v>359</v>
      </c>
      <c r="E19" s="11">
        <v>8.1</v>
      </c>
      <c r="F19" s="11">
        <v>150</v>
      </c>
      <c r="G19" s="11">
        <v>150</v>
      </c>
      <c r="H19" s="11">
        <v>0.75</v>
      </c>
      <c r="I19" s="11">
        <v>8.25</v>
      </c>
      <c r="J19" s="11">
        <v>0.6</v>
      </c>
      <c r="K19" s="239">
        <v>0.1951907034276004</v>
      </c>
      <c r="L19" s="10">
        <v>14.666666666666668</v>
      </c>
      <c r="M19" s="11">
        <v>2200</v>
      </c>
      <c r="N19" s="11">
        <v>0</v>
      </c>
      <c r="O19" s="11">
        <v>491</v>
      </c>
      <c r="P19" s="11">
        <v>729</v>
      </c>
      <c r="Q19" s="11">
        <v>1220</v>
      </c>
      <c r="R19" s="11">
        <v>0</v>
      </c>
      <c r="S19" s="11">
        <v>20.49502385989804</v>
      </c>
      <c r="T19" s="11">
        <v>39.03814068552008</v>
      </c>
      <c r="U19" s="11">
        <v>4.489386178834809</v>
      </c>
      <c r="V19" s="11">
        <v>64.02255072425292</v>
      </c>
      <c r="W19" s="11">
        <v>400</v>
      </c>
      <c r="X19" s="11">
        <v>83.33333333333333</v>
      </c>
      <c r="Y19" s="11">
        <v>0</v>
      </c>
      <c r="Z19" s="11">
        <v>483.3333333333333</v>
      </c>
      <c r="AA19" s="11">
        <v>1767.355884057586</v>
      </c>
      <c r="AB19" s="11">
        <v>432.6441159424139</v>
      </c>
      <c r="AC19" s="239">
        <v>0.19665641633746087</v>
      </c>
      <c r="AD19" s="239">
        <v>0.07290315659862952</v>
      </c>
      <c r="AE19" s="11">
        <v>15.615256274208031</v>
      </c>
      <c r="AF19" s="11">
        <v>97.5953517138002</v>
      </c>
      <c r="AG19" s="11">
        <v>113.21060798800823</v>
      </c>
      <c r="AH19" s="11">
        <v>319.4335079544057</v>
      </c>
      <c r="AJ19" s="238" t="s">
        <v>356</v>
      </c>
      <c r="AK19" s="10">
        <v>14.666666666666666</v>
      </c>
      <c r="AL19" s="10">
        <v>0</v>
      </c>
      <c r="AM19" s="10">
        <v>1.342</v>
      </c>
      <c r="AN19" s="10">
        <v>0</v>
      </c>
      <c r="AO19" s="10">
        <v>3.2733333333333334</v>
      </c>
      <c r="AP19" s="10">
        <v>4.86</v>
      </c>
      <c r="AQ19" s="10">
        <v>8.133333333333333</v>
      </c>
      <c r="AR19" s="10">
        <v>0</v>
      </c>
      <c r="AS19" s="10">
        <v>0.02992924119223206</v>
      </c>
      <c r="AT19" s="10">
        <v>0.2602542712368005</v>
      </c>
      <c r="AU19" s="10">
        <v>0.13663349239932027</v>
      </c>
      <c r="AV19" s="10">
        <v>0.42681700482835283</v>
      </c>
      <c r="AW19" s="10">
        <v>2.6666666666666665</v>
      </c>
      <c r="AX19" s="10">
        <v>0.5555555555555555</v>
      </c>
      <c r="AY19" s="10">
        <v>0</v>
      </c>
      <c r="AZ19" s="10">
        <v>3.222222222222222</v>
      </c>
      <c r="BA19" s="10">
        <v>11.782372560383907</v>
      </c>
      <c r="BB19" s="10">
        <v>2.8842941062827596</v>
      </c>
      <c r="BC19" s="10">
        <v>0.7547373865867215</v>
      </c>
      <c r="BD19" s="10">
        <v>2.129556719696038</v>
      </c>
      <c r="BF19" s="238" t="s">
        <v>356</v>
      </c>
      <c r="BG19" s="241">
        <v>0</v>
      </c>
      <c r="BH19" s="241">
        <v>0.27781614581933384</v>
      </c>
      <c r="BI19" s="241">
        <v>0.41248059124703534</v>
      </c>
      <c r="BJ19" s="241">
        <v>0.6902967370663692</v>
      </c>
      <c r="BK19" s="241">
        <v>0</v>
      </c>
      <c r="BL19" s="241">
        <v>0.002540171008754528</v>
      </c>
      <c r="BM19" s="241">
        <v>0.0220884435543872</v>
      </c>
      <c r="BN19" s="241">
        <v>0.01159643286605328</v>
      </c>
      <c r="BO19" s="241">
        <v>0.036225047429195</v>
      </c>
      <c r="BP19" s="241">
        <v>0.22632679903815384</v>
      </c>
      <c r="BQ19" s="241">
        <v>0.04715141646628205</v>
      </c>
      <c r="BR19" s="241">
        <v>0</v>
      </c>
      <c r="BS19" s="241">
        <v>0.27347821550443585</v>
      </c>
      <c r="BT19" s="239">
        <v>1</v>
      </c>
    </row>
    <row r="20" spans="2:72" ht="12.75">
      <c r="B20" s="237">
        <v>39996</v>
      </c>
      <c r="C20" s="485" t="s">
        <v>360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239">
        <v>0</v>
      </c>
      <c r="L20" s="10">
        <v>13.8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239">
        <v>0</v>
      </c>
      <c r="AD20" s="239">
        <v>0</v>
      </c>
      <c r="AE20" s="11">
        <v>0</v>
      </c>
      <c r="AF20" s="11">
        <v>0</v>
      </c>
      <c r="AG20" s="11">
        <v>0</v>
      </c>
      <c r="AH20" s="11">
        <v>0</v>
      </c>
      <c r="AJ20" s="238" t="s">
        <v>360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F20" s="238" t="s">
        <v>360</v>
      </c>
      <c r="BG20" s="241">
        <v>0</v>
      </c>
      <c r="BH20" s="241">
        <v>0</v>
      </c>
      <c r="BI20" s="241">
        <v>0</v>
      </c>
      <c r="BJ20" s="241">
        <v>0</v>
      </c>
      <c r="BK20" s="241">
        <v>0</v>
      </c>
      <c r="BL20" s="241">
        <v>0</v>
      </c>
      <c r="BM20" s="241">
        <v>0</v>
      </c>
      <c r="BN20" s="241">
        <v>0</v>
      </c>
      <c r="BO20" s="241">
        <v>0</v>
      </c>
      <c r="BP20" s="241">
        <v>0</v>
      </c>
      <c r="BQ20" s="241">
        <v>0</v>
      </c>
      <c r="BR20" s="241">
        <v>0</v>
      </c>
      <c r="BS20" s="241">
        <v>0</v>
      </c>
      <c r="BT20" s="239">
        <v>0</v>
      </c>
    </row>
    <row r="21" spans="2:72" ht="12.75">
      <c r="B21" s="237">
        <v>39996</v>
      </c>
      <c r="C21" s="485" t="s">
        <v>361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239">
        <v>0</v>
      </c>
      <c r="L21" s="10">
        <v>10.5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239">
        <v>0</v>
      </c>
      <c r="AD21" s="239">
        <v>0</v>
      </c>
      <c r="AE21" s="11">
        <v>0</v>
      </c>
      <c r="AF21" s="11">
        <v>0</v>
      </c>
      <c r="AG21" s="11">
        <v>0</v>
      </c>
      <c r="AH21" s="11">
        <v>0</v>
      </c>
      <c r="AJ21" s="238" t="s">
        <v>361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F21" s="238" t="s">
        <v>361</v>
      </c>
      <c r="BG21" s="241">
        <v>0</v>
      </c>
      <c r="BH21" s="241">
        <v>0</v>
      </c>
      <c r="BI21" s="241">
        <v>0</v>
      </c>
      <c r="BJ21" s="241">
        <v>0</v>
      </c>
      <c r="BK21" s="241">
        <v>0</v>
      </c>
      <c r="BL21" s="241">
        <v>0</v>
      </c>
      <c r="BM21" s="241">
        <v>0</v>
      </c>
      <c r="BN21" s="241">
        <v>0</v>
      </c>
      <c r="BO21" s="241">
        <v>0</v>
      </c>
      <c r="BP21" s="241">
        <v>0</v>
      </c>
      <c r="BQ21" s="241">
        <v>0</v>
      </c>
      <c r="BR21" s="241">
        <v>0</v>
      </c>
      <c r="BS21" s="241">
        <v>0</v>
      </c>
      <c r="BT21" s="239">
        <v>0</v>
      </c>
    </row>
    <row r="22" spans="2:72" ht="12.75">
      <c r="B22" s="237">
        <v>39996</v>
      </c>
      <c r="C22" s="485" t="s">
        <v>362</v>
      </c>
      <c r="D22" s="11">
        <v>362</v>
      </c>
      <c r="E22" s="11">
        <v>30</v>
      </c>
      <c r="F22" s="11">
        <v>400</v>
      </c>
      <c r="G22" s="11">
        <v>150</v>
      </c>
      <c r="H22" s="11">
        <v>6</v>
      </c>
      <c r="I22" s="11">
        <v>4</v>
      </c>
      <c r="J22" s="11">
        <v>282</v>
      </c>
      <c r="K22" s="239">
        <v>0.5205085424736011</v>
      </c>
      <c r="L22" s="10">
        <v>9.8</v>
      </c>
      <c r="M22" s="11">
        <v>3920</v>
      </c>
      <c r="N22" s="11">
        <v>256</v>
      </c>
      <c r="O22" s="11">
        <v>954.4</v>
      </c>
      <c r="P22" s="11">
        <v>0</v>
      </c>
      <c r="Q22" s="11">
        <v>1210.4</v>
      </c>
      <c r="R22" s="11">
        <v>0</v>
      </c>
      <c r="S22" s="11">
        <v>54.65339695972812</v>
      </c>
      <c r="T22" s="11">
        <v>104.10170849472023</v>
      </c>
      <c r="U22" s="11">
        <v>11.971696476892825</v>
      </c>
      <c r="V22" s="11">
        <v>170.72680193134116</v>
      </c>
      <c r="W22" s="11">
        <v>528</v>
      </c>
      <c r="X22" s="11">
        <v>83.33333333333333</v>
      </c>
      <c r="Y22" s="11">
        <v>0</v>
      </c>
      <c r="Z22" s="11">
        <v>611.3333333333334</v>
      </c>
      <c r="AA22" s="11">
        <v>1992.4601352646746</v>
      </c>
      <c r="AB22" s="11">
        <v>1927.5398647353259</v>
      </c>
      <c r="AC22" s="239">
        <v>0.49171935324880756</v>
      </c>
      <c r="AD22" s="239">
        <v>0.3248021536194998</v>
      </c>
      <c r="AE22" s="11">
        <v>41.64068339788809</v>
      </c>
      <c r="AF22" s="11">
        <v>260.25427123680055</v>
      </c>
      <c r="AG22" s="11">
        <v>301.89495463468865</v>
      </c>
      <c r="AH22" s="11">
        <v>1625.6449101006372</v>
      </c>
      <c r="AJ22" t="s">
        <v>362</v>
      </c>
      <c r="AK22" s="10">
        <v>9.8</v>
      </c>
      <c r="AL22" s="10">
        <v>0.64</v>
      </c>
      <c r="AM22" s="10">
        <v>1</v>
      </c>
      <c r="AN22" s="10">
        <v>0.64</v>
      </c>
      <c r="AO22" s="10">
        <v>2.386</v>
      </c>
      <c r="AP22" s="10">
        <v>0</v>
      </c>
      <c r="AQ22" s="10">
        <v>3.0260000000000002</v>
      </c>
      <c r="AR22" s="10">
        <v>0</v>
      </c>
      <c r="AS22" s="10">
        <v>0.029929241192232062</v>
      </c>
      <c r="AT22" s="10">
        <v>0.26025427123680056</v>
      </c>
      <c r="AU22" s="10">
        <v>0.1366334923993203</v>
      </c>
      <c r="AV22" s="10">
        <v>0.4268170048283529</v>
      </c>
      <c r="AW22" s="10">
        <v>1.32</v>
      </c>
      <c r="AX22" s="10">
        <v>0.20833333333333331</v>
      </c>
      <c r="AY22" s="10">
        <v>0</v>
      </c>
      <c r="AZ22" s="10">
        <v>1.5283333333333333</v>
      </c>
      <c r="BA22" s="10">
        <v>4.981150338161687</v>
      </c>
      <c r="BB22" s="10">
        <v>4.818849661838315</v>
      </c>
      <c r="BC22" s="10">
        <v>0.7547373865867216</v>
      </c>
      <c r="BD22" s="10">
        <v>4.064112275251593</v>
      </c>
      <c r="BF22" t="s">
        <v>362</v>
      </c>
      <c r="BG22" s="241">
        <v>0.12848437741314883</v>
      </c>
      <c r="BH22" s="241">
        <v>0.47900581954339544</v>
      </c>
      <c r="BI22" s="241">
        <v>0</v>
      </c>
      <c r="BJ22" s="241">
        <v>0.6074901969565443</v>
      </c>
      <c r="BK22" s="241">
        <v>0</v>
      </c>
      <c r="BL22" s="241">
        <v>0.006008499876612351</v>
      </c>
      <c r="BM22" s="241">
        <v>0.05224782501402045</v>
      </c>
      <c r="BN22" s="241">
        <v>0.027430108132360735</v>
      </c>
      <c r="BO22" s="241">
        <v>0.08568643302299353</v>
      </c>
      <c r="BP22" s="241">
        <v>0.2649990284146194</v>
      </c>
      <c r="BQ22" s="241">
        <v>0.04182434160584271</v>
      </c>
      <c r="BR22" s="241">
        <v>0</v>
      </c>
      <c r="BS22" s="241">
        <v>0.30682337002046217</v>
      </c>
      <c r="BT22" s="239">
        <v>1</v>
      </c>
    </row>
    <row r="23" spans="2:72" ht="12.75">
      <c r="B23" s="237">
        <v>39996</v>
      </c>
      <c r="C23" s="485" t="s">
        <v>363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239">
        <v>0</v>
      </c>
      <c r="L23" s="10">
        <v>25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239">
        <v>0</v>
      </c>
      <c r="AD23" s="239">
        <v>0</v>
      </c>
      <c r="AE23" s="11">
        <v>0</v>
      </c>
      <c r="AF23" s="11">
        <v>0</v>
      </c>
      <c r="AG23" s="11">
        <v>0</v>
      </c>
      <c r="AH23" s="11">
        <v>0</v>
      </c>
      <c r="AJ23" t="s">
        <v>363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F23" t="s">
        <v>363</v>
      </c>
      <c r="BG23" s="241">
        <v>0</v>
      </c>
      <c r="BH23" s="241">
        <v>0</v>
      </c>
      <c r="BI23" s="241">
        <v>0</v>
      </c>
      <c r="BJ23" s="241">
        <v>0</v>
      </c>
      <c r="BK23" s="241">
        <v>0</v>
      </c>
      <c r="BL23" s="241">
        <v>0</v>
      </c>
      <c r="BM23" s="241">
        <v>0</v>
      </c>
      <c r="BN23" s="241">
        <v>0</v>
      </c>
      <c r="BO23" s="241">
        <v>0</v>
      </c>
      <c r="BP23" s="241">
        <v>0</v>
      </c>
      <c r="BQ23" s="241">
        <v>0</v>
      </c>
      <c r="BR23" s="241">
        <v>0</v>
      </c>
      <c r="BS23" s="241">
        <v>0</v>
      </c>
      <c r="BT23" s="239">
        <v>0</v>
      </c>
    </row>
    <row r="24" spans="2:72" ht="12.75">
      <c r="B24" s="237">
        <v>39996</v>
      </c>
      <c r="C24" s="485" t="s">
        <v>365</v>
      </c>
      <c r="D24" s="11">
        <v>359</v>
      </c>
      <c r="E24" s="11">
        <v>31</v>
      </c>
      <c r="F24" s="11">
        <v>150</v>
      </c>
      <c r="G24" s="11">
        <v>177.5</v>
      </c>
      <c r="H24" s="11">
        <v>0</v>
      </c>
      <c r="I24" s="11">
        <v>0</v>
      </c>
      <c r="J24" s="11">
        <v>3.5</v>
      </c>
      <c r="K24" s="239">
        <v>0.1951907034276004</v>
      </c>
      <c r="L24" s="10">
        <v>3.8</v>
      </c>
      <c r="M24" s="11">
        <v>570</v>
      </c>
      <c r="N24" s="11">
        <v>0</v>
      </c>
      <c r="O24" s="11">
        <v>157.1</v>
      </c>
      <c r="P24" s="11">
        <v>0</v>
      </c>
      <c r="Q24" s="11">
        <v>157.1</v>
      </c>
      <c r="R24" s="11">
        <v>0</v>
      </c>
      <c r="S24" s="11">
        <v>20.49502385989804</v>
      </c>
      <c r="T24" s="11">
        <v>39.03814068552008</v>
      </c>
      <c r="U24" s="11">
        <v>4.489386178834809</v>
      </c>
      <c r="V24" s="11">
        <v>64.02255072425292</v>
      </c>
      <c r="W24" s="11">
        <v>211.2</v>
      </c>
      <c r="X24" s="11">
        <v>36.666666666666664</v>
      </c>
      <c r="Y24" s="11">
        <v>0</v>
      </c>
      <c r="Z24" s="11">
        <v>247.86666666666665</v>
      </c>
      <c r="AA24" s="11">
        <v>468.9892173909195</v>
      </c>
      <c r="AB24" s="11">
        <v>101.01078260908048</v>
      </c>
      <c r="AC24" s="239">
        <v>0.17721189931417627</v>
      </c>
      <c r="AD24" s="239">
        <v>0.0170209292842436</v>
      </c>
      <c r="AE24" s="11">
        <v>15.615256274208031</v>
      </c>
      <c r="AF24" s="11">
        <v>97.5953517138002</v>
      </c>
      <c r="AG24" s="11">
        <v>113.21060798800823</v>
      </c>
      <c r="AH24" s="11">
        <v>-12.199825378927756</v>
      </c>
      <c r="AJ24" t="s">
        <v>365</v>
      </c>
      <c r="AK24" s="10">
        <v>3.8</v>
      </c>
      <c r="AL24" s="10">
        <v>0</v>
      </c>
      <c r="AM24" s="10">
        <v>1.0333333333333334</v>
      </c>
      <c r="AN24" s="10">
        <v>0</v>
      </c>
      <c r="AO24" s="10">
        <v>1.0473333333333332</v>
      </c>
      <c r="AP24" s="10">
        <v>0</v>
      </c>
      <c r="AQ24" s="10">
        <v>1.0473333333333332</v>
      </c>
      <c r="AR24" s="10">
        <v>0</v>
      </c>
      <c r="AS24" s="10">
        <v>0.02992924119223206</v>
      </c>
      <c r="AT24" s="10">
        <v>0.2602542712368005</v>
      </c>
      <c r="AU24" s="10">
        <v>0.13663349239932027</v>
      </c>
      <c r="AV24" s="10">
        <v>0.42681700482835283</v>
      </c>
      <c r="AW24" s="10">
        <v>1.408</v>
      </c>
      <c r="AX24" s="10">
        <v>0.24444444444444444</v>
      </c>
      <c r="AY24" s="10">
        <v>0</v>
      </c>
      <c r="AZ24" s="10">
        <v>1.6524444444444444</v>
      </c>
      <c r="BA24" s="10">
        <v>3.12659478260613</v>
      </c>
      <c r="BB24" s="10">
        <v>0.6734052173938698</v>
      </c>
      <c r="BC24" s="10">
        <v>0.7547373865867215</v>
      </c>
      <c r="BD24" s="10">
        <v>-0.0813321691928517</v>
      </c>
      <c r="BF24" t="s">
        <v>365</v>
      </c>
      <c r="BG24" s="241">
        <v>0</v>
      </c>
      <c r="BH24" s="241">
        <v>0.33497571836294787</v>
      </c>
      <c r="BI24" s="241">
        <v>0</v>
      </c>
      <c r="BJ24" s="241">
        <v>0.33497571836294787</v>
      </c>
      <c r="BK24" s="241">
        <v>0</v>
      </c>
      <c r="BL24" s="241">
        <v>0.009572472057694969</v>
      </c>
      <c r="BM24" s="241">
        <v>0.08323888745821713</v>
      </c>
      <c r="BN24" s="241">
        <v>0.04370041591556399</v>
      </c>
      <c r="BO24" s="241">
        <v>0.13651177543147608</v>
      </c>
      <c r="BP24" s="241">
        <v>0.4503301828023844</v>
      </c>
      <c r="BQ24" s="241">
        <v>0.07818232340319174</v>
      </c>
      <c r="BR24" s="241">
        <v>0</v>
      </c>
      <c r="BS24" s="241">
        <v>0.5285125062055761</v>
      </c>
      <c r="BT24" s="239">
        <v>1</v>
      </c>
    </row>
    <row r="25" spans="2:72" ht="12.75">
      <c r="B25" s="237">
        <v>39996</v>
      </c>
      <c r="C25" s="485" t="s">
        <v>364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239">
        <v>0</v>
      </c>
      <c r="L25" s="10">
        <v>3.5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239">
        <v>0</v>
      </c>
      <c r="AD25" s="239">
        <v>0</v>
      </c>
      <c r="AE25" s="11">
        <v>0</v>
      </c>
      <c r="AF25" s="11">
        <v>0</v>
      </c>
      <c r="AG25" s="11">
        <v>0</v>
      </c>
      <c r="AH25" s="11">
        <v>0</v>
      </c>
      <c r="AJ25" t="s">
        <v>364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F25" t="s">
        <v>364</v>
      </c>
      <c r="BG25" s="241">
        <v>0</v>
      </c>
      <c r="BH25" s="241">
        <v>0</v>
      </c>
      <c r="BI25" s="241">
        <v>0</v>
      </c>
      <c r="BJ25" s="241">
        <v>0</v>
      </c>
      <c r="BK25" s="241">
        <v>0</v>
      </c>
      <c r="BL25" s="241">
        <v>0</v>
      </c>
      <c r="BM25" s="241">
        <v>0</v>
      </c>
      <c r="BN25" s="241">
        <v>0</v>
      </c>
      <c r="BO25" s="241">
        <v>0</v>
      </c>
      <c r="BP25" s="241">
        <v>0</v>
      </c>
      <c r="BQ25" s="241">
        <v>0</v>
      </c>
      <c r="BR25" s="241">
        <v>0</v>
      </c>
      <c r="BS25" s="241">
        <v>0</v>
      </c>
      <c r="BT25" s="239"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79"/>
  <sheetViews>
    <sheetView workbookViewId="0" topLeftCell="A1">
      <pane xSplit="2" ySplit="4" topLeftCell="C5" activePane="bottomRight" state="frozen"/>
      <selection pane="topLeft" activeCell="O16" sqref="O16"/>
      <selection pane="topRight" activeCell="O16" sqref="O16"/>
      <selection pane="bottomLeft" activeCell="O16" sqref="O16"/>
      <selection pane="bottomRight" activeCell="A1" sqref="A1"/>
    </sheetView>
  </sheetViews>
  <sheetFormatPr defaultColWidth="9.140625" defaultRowHeight="12.75"/>
  <cols>
    <col min="1" max="1" width="2.7109375" style="243" customWidth="1"/>
    <col min="2" max="2" width="13.28125" style="243" customWidth="1"/>
    <col min="3" max="3" width="9.140625" style="243" customWidth="1"/>
    <col min="4" max="4" width="8.8515625" style="243" customWidth="1"/>
    <col min="5" max="5" width="9.421875" style="243" customWidth="1"/>
    <col min="6" max="6" width="10.57421875" style="243" customWidth="1"/>
    <col min="7" max="7" width="3.421875" style="243" customWidth="1"/>
    <col min="8" max="8" width="12.7109375" style="243" customWidth="1"/>
    <col min="9" max="9" width="11.7109375" style="243" customWidth="1"/>
    <col min="10" max="10" width="12.00390625" style="243" customWidth="1"/>
    <col min="11" max="11" width="3.140625" style="243" customWidth="1"/>
    <col min="12" max="12" width="12.57421875" style="243" customWidth="1"/>
    <col min="13" max="13" width="9.7109375" style="254" customWidth="1"/>
    <col min="14" max="14" width="10.28125" style="243" customWidth="1"/>
    <col min="15" max="15" width="10.57421875" style="243" customWidth="1"/>
    <col min="16" max="22" width="5.28125" style="243" customWidth="1"/>
    <col min="23" max="23" width="6.57421875" style="243" customWidth="1"/>
    <col min="24" max="24" width="9.140625" style="243" customWidth="1"/>
    <col min="25" max="25" width="4.7109375" style="243" bestFit="1" customWidth="1"/>
    <col min="26" max="55" width="4.57421875" style="243" customWidth="1"/>
    <col min="56" max="16384" width="9.140625" style="243" customWidth="1"/>
  </cols>
  <sheetData>
    <row r="1" spans="2:15" ht="15.75">
      <c r="B1" s="242" t="s">
        <v>69</v>
      </c>
      <c r="F1" s="264">
        <v>0.165</v>
      </c>
      <c r="M1" s="243"/>
      <c r="N1" s="244" t="s">
        <v>70</v>
      </c>
      <c r="O1" s="264">
        <v>23</v>
      </c>
    </row>
    <row r="2" ht="12.75">
      <c r="M2" s="243"/>
    </row>
    <row r="3" spans="2:15" ht="12.75">
      <c r="B3" s="564" t="s">
        <v>156</v>
      </c>
      <c r="C3" s="565"/>
      <c r="D3" s="565"/>
      <c r="E3" s="565"/>
      <c r="F3" s="566"/>
      <c r="H3" s="561" t="s">
        <v>71</v>
      </c>
      <c r="I3" s="562"/>
      <c r="J3" s="563"/>
      <c r="L3" s="567" t="s">
        <v>72</v>
      </c>
      <c r="M3" s="568"/>
      <c r="N3" s="568"/>
      <c r="O3" s="569"/>
    </row>
    <row r="4" spans="2:15" ht="38.25">
      <c r="B4" s="245" t="s">
        <v>73</v>
      </c>
      <c r="C4" s="246" t="s">
        <v>74</v>
      </c>
      <c r="D4" s="246" t="s">
        <v>75</v>
      </c>
      <c r="E4" s="246" t="s">
        <v>76</v>
      </c>
      <c r="F4" s="246" t="s">
        <v>77</v>
      </c>
      <c r="G4" s="247"/>
      <c r="H4" s="246" t="s">
        <v>78</v>
      </c>
      <c r="I4" s="246" t="s">
        <v>79</v>
      </c>
      <c r="J4" s="246" t="s">
        <v>80</v>
      </c>
      <c r="K4" s="247"/>
      <c r="L4" s="246" t="s">
        <v>74</v>
      </c>
      <c r="M4" s="246" t="s">
        <v>75</v>
      </c>
      <c r="N4" s="246" t="s">
        <v>81</v>
      </c>
      <c r="O4" s="246" t="s">
        <v>77</v>
      </c>
    </row>
    <row r="5" spans="2:15" ht="12.75">
      <c r="B5" s="248">
        <v>39904</v>
      </c>
      <c r="C5" s="249">
        <v>34567</v>
      </c>
      <c r="D5" s="249">
        <v>35009</v>
      </c>
      <c r="E5" s="250">
        <f>D5-C5</f>
        <v>442</v>
      </c>
      <c r="F5" s="251">
        <f>E5*$F$1</f>
        <v>72.93</v>
      </c>
      <c r="H5" s="252">
        <v>20</v>
      </c>
      <c r="I5" s="252">
        <v>2.3</v>
      </c>
      <c r="J5" s="253">
        <f>I5*H5</f>
        <v>46</v>
      </c>
      <c r="L5" s="252">
        <v>0</v>
      </c>
      <c r="M5" s="252"/>
      <c r="N5" s="253">
        <f>M5-L5</f>
        <v>0</v>
      </c>
      <c r="O5" s="251">
        <f>N5*$F$1</f>
        <v>0</v>
      </c>
    </row>
    <row r="6" spans="2:15" ht="12.75">
      <c r="B6" s="248">
        <v>39905</v>
      </c>
      <c r="C6" s="250">
        <f>D5</f>
        <v>35009</v>
      </c>
      <c r="D6" s="249">
        <v>35890.2</v>
      </c>
      <c r="E6" s="250">
        <f aca="true" t="shared" si="0" ref="E6:E34">D6-C6</f>
        <v>881.1999999999971</v>
      </c>
      <c r="F6" s="251">
        <f aca="true" t="shared" si="1" ref="F6:F69">E6*$F$1</f>
        <v>145.3979999999995</v>
      </c>
      <c r="H6" s="252"/>
      <c r="I6" s="252"/>
      <c r="J6" s="253">
        <f aca="true" t="shared" si="2" ref="J6:J69">I6*H6</f>
        <v>0</v>
      </c>
      <c r="L6" s="253">
        <f>M5</f>
        <v>0</v>
      </c>
      <c r="M6" s="252"/>
      <c r="N6" s="253">
        <f aca="true" t="shared" si="3" ref="N6:N69">M6-L6</f>
        <v>0</v>
      </c>
      <c r="O6" s="251">
        <f aca="true" t="shared" si="4" ref="O6:O34">N6*$F$1</f>
        <v>0</v>
      </c>
    </row>
    <row r="7" spans="2:15" ht="12.75">
      <c r="B7" s="248">
        <v>39906</v>
      </c>
      <c r="C7" s="250">
        <f aca="true" t="shared" si="5" ref="C7:C70">D6</f>
        <v>35890.2</v>
      </c>
      <c r="D7" s="249">
        <v>36790</v>
      </c>
      <c r="E7" s="250">
        <f t="shared" si="0"/>
        <v>899.8000000000029</v>
      </c>
      <c r="F7" s="251">
        <f t="shared" si="1"/>
        <v>148.4670000000005</v>
      </c>
      <c r="H7" s="252"/>
      <c r="I7" s="252"/>
      <c r="J7" s="253">
        <f t="shared" si="2"/>
        <v>0</v>
      </c>
      <c r="L7" s="253">
        <f aca="true" t="shared" si="6" ref="L7:L70">M6</f>
        <v>0</v>
      </c>
      <c r="M7" s="252"/>
      <c r="N7" s="253">
        <f t="shared" si="3"/>
        <v>0</v>
      </c>
      <c r="O7" s="251">
        <f t="shared" si="4"/>
        <v>0</v>
      </c>
    </row>
    <row r="8" spans="2:15" ht="12.75">
      <c r="B8" s="248">
        <v>39907</v>
      </c>
      <c r="C8" s="250">
        <f t="shared" si="5"/>
        <v>36790</v>
      </c>
      <c r="D8" s="249"/>
      <c r="E8" s="250">
        <f t="shared" si="0"/>
        <v>-36790</v>
      </c>
      <c r="F8" s="251">
        <f t="shared" si="1"/>
        <v>-6070.35</v>
      </c>
      <c r="H8" s="252"/>
      <c r="I8" s="252"/>
      <c r="J8" s="253">
        <f t="shared" si="2"/>
        <v>0</v>
      </c>
      <c r="L8" s="253">
        <f t="shared" si="6"/>
        <v>0</v>
      </c>
      <c r="M8" s="252"/>
      <c r="N8" s="253">
        <f t="shared" si="3"/>
        <v>0</v>
      </c>
      <c r="O8" s="251">
        <f t="shared" si="4"/>
        <v>0</v>
      </c>
    </row>
    <row r="9" spans="2:15" ht="12.75">
      <c r="B9" s="248">
        <v>39908</v>
      </c>
      <c r="C9" s="250">
        <f t="shared" si="5"/>
        <v>0</v>
      </c>
      <c r="D9" s="249"/>
      <c r="E9" s="250">
        <f t="shared" si="0"/>
        <v>0</v>
      </c>
      <c r="F9" s="251">
        <f t="shared" si="1"/>
        <v>0</v>
      </c>
      <c r="H9" s="252"/>
      <c r="I9" s="252"/>
      <c r="J9" s="253">
        <f t="shared" si="2"/>
        <v>0</v>
      </c>
      <c r="L9" s="253">
        <f t="shared" si="6"/>
        <v>0</v>
      </c>
      <c r="M9" s="252"/>
      <c r="N9" s="253">
        <f t="shared" si="3"/>
        <v>0</v>
      </c>
      <c r="O9" s="251">
        <f t="shared" si="4"/>
        <v>0</v>
      </c>
    </row>
    <row r="10" spans="2:15" ht="12.75">
      <c r="B10" s="248">
        <v>39909</v>
      </c>
      <c r="C10" s="250">
        <f t="shared" si="5"/>
        <v>0</v>
      </c>
      <c r="D10" s="249"/>
      <c r="E10" s="250">
        <f t="shared" si="0"/>
        <v>0</v>
      </c>
      <c r="F10" s="251">
        <f t="shared" si="1"/>
        <v>0</v>
      </c>
      <c r="H10" s="252"/>
      <c r="I10" s="252"/>
      <c r="J10" s="253">
        <f t="shared" si="2"/>
        <v>0</v>
      </c>
      <c r="L10" s="253">
        <f t="shared" si="6"/>
        <v>0</v>
      </c>
      <c r="M10" s="252"/>
      <c r="N10" s="253">
        <f t="shared" si="3"/>
        <v>0</v>
      </c>
      <c r="O10" s="251">
        <f t="shared" si="4"/>
        <v>0</v>
      </c>
    </row>
    <row r="11" spans="2:15" ht="12.75">
      <c r="B11" s="248">
        <v>39910</v>
      </c>
      <c r="C11" s="250">
        <f t="shared" si="5"/>
        <v>0</v>
      </c>
      <c r="D11" s="249"/>
      <c r="E11" s="250">
        <f t="shared" si="0"/>
        <v>0</v>
      </c>
      <c r="F11" s="251">
        <f t="shared" si="1"/>
        <v>0</v>
      </c>
      <c r="H11" s="252"/>
      <c r="I11" s="252"/>
      <c r="J11" s="253">
        <f t="shared" si="2"/>
        <v>0</v>
      </c>
      <c r="L11" s="253">
        <f t="shared" si="6"/>
        <v>0</v>
      </c>
      <c r="M11" s="252"/>
      <c r="N11" s="253">
        <f t="shared" si="3"/>
        <v>0</v>
      </c>
      <c r="O11" s="251">
        <f t="shared" si="4"/>
        <v>0</v>
      </c>
    </row>
    <row r="12" spans="2:15" ht="12.75">
      <c r="B12" s="248">
        <v>39911</v>
      </c>
      <c r="C12" s="250">
        <f t="shared" si="5"/>
        <v>0</v>
      </c>
      <c r="D12" s="249"/>
      <c r="E12" s="250">
        <f t="shared" si="0"/>
        <v>0</v>
      </c>
      <c r="F12" s="251">
        <f t="shared" si="1"/>
        <v>0</v>
      </c>
      <c r="H12" s="252"/>
      <c r="I12" s="252"/>
      <c r="J12" s="253">
        <f t="shared" si="2"/>
        <v>0</v>
      </c>
      <c r="L12" s="253">
        <f t="shared" si="6"/>
        <v>0</v>
      </c>
      <c r="M12" s="252"/>
      <c r="N12" s="253">
        <f t="shared" si="3"/>
        <v>0</v>
      </c>
      <c r="O12" s="251">
        <f t="shared" si="4"/>
        <v>0</v>
      </c>
    </row>
    <row r="13" spans="2:15" ht="12.75">
      <c r="B13" s="248">
        <v>39912</v>
      </c>
      <c r="C13" s="250">
        <f t="shared" si="5"/>
        <v>0</v>
      </c>
      <c r="D13" s="249"/>
      <c r="E13" s="250">
        <f t="shared" si="0"/>
        <v>0</v>
      </c>
      <c r="F13" s="251">
        <f t="shared" si="1"/>
        <v>0</v>
      </c>
      <c r="H13" s="252"/>
      <c r="I13" s="252"/>
      <c r="J13" s="253">
        <f t="shared" si="2"/>
        <v>0</v>
      </c>
      <c r="L13" s="253">
        <f t="shared" si="6"/>
        <v>0</v>
      </c>
      <c r="M13" s="252"/>
      <c r="N13" s="253">
        <f t="shared" si="3"/>
        <v>0</v>
      </c>
      <c r="O13" s="251">
        <f t="shared" si="4"/>
        <v>0</v>
      </c>
    </row>
    <row r="14" spans="2:15" ht="12.75">
      <c r="B14" s="248">
        <v>39913</v>
      </c>
      <c r="C14" s="250">
        <f t="shared" si="5"/>
        <v>0</v>
      </c>
      <c r="D14" s="249"/>
      <c r="E14" s="250">
        <f t="shared" si="0"/>
        <v>0</v>
      </c>
      <c r="F14" s="251">
        <f t="shared" si="1"/>
        <v>0</v>
      </c>
      <c r="H14" s="252"/>
      <c r="I14" s="252"/>
      <c r="J14" s="253">
        <f t="shared" si="2"/>
        <v>0</v>
      </c>
      <c r="L14" s="253">
        <f t="shared" si="6"/>
        <v>0</v>
      </c>
      <c r="M14" s="252"/>
      <c r="N14" s="253">
        <f t="shared" si="3"/>
        <v>0</v>
      </c>
      <c r="O14" s="251">
        <f t="shared" si="4"/>
        <v>0</v>
      </c>
    </row>
    <row r="15" spans="2:15" ht="12.75">
      <c r="B15" s="248">
        <v>39914</v>
      </c>
      <c r="C15" s="250">
        <f t="shared" si="5"/>
        <v>0</v>
      </c>
      <c r="D15" s="249"/>
      <c r="E15" s="250">
        <f t="shared" si="0"/>
        <v>0</v>
      </c>
      <c r="F15" s="251">
        <f t="shared" si="1"/>
        <v>0</v>
      </c>
      <c r="H15" s="252"/>
      <c r="I15" s="252"/>
      <c r="J15" s="253">
        <f t="shared" si="2"/>
        <v>0</v>
      </c>
      <c r="L15" s="253">
        <f t="shared" si="6"/>
        <v>0</v>
      </c>
      <c r="M15" s="252"/>
      <c r="N15" s="253">
        <f t="shared" si="3"/>
        <v>0</v>
      </c>
      <c r="O15" s="251">
        <f t="shared" si="4"/>
        <v>0</v>
      </c>
    </row>
    <row r="16" spans="2:15" ht="12.75">
      <c r="B16" s="248">
        <v>39915</v>
      </c>
      <c r="C16" s="250">
        <f t="shared" si="5"/>
        <v>0</v>
      </c>
      <c r="D16" s="249"/>
      <c r="E16" s="250">
        <f t="shared" si="0"/>
        <v>0</v>
      </c>
      <c r="F16" s="251">
        <f t="shared" si="1"/>
        <v>0</v>
      </c>
      <c r="H16" s="252"/>
      <c r="I16" s="252"/>
      <c r="J16" s="253">
        <f t="shared" si="2"/>
        <v>0</v>
      </c>
      <c r="L16" s="253">
        <f t="shared" si="6"/>
        <v>0</v>
      </c>
      <c r="M16" s="252"/>
      <c r="N16" s="253">
        <f t="shared" si="3"/>
        <v>0</v>
      </c>
      <c r="O16" s="251">
        <f t="shared" si="4"/>
        <v>0</v>
      </c>
    </row>
    <row r="17" spans="2:15" ht="12.75">
      <c r="B17" s="248">
        <v>39916</v>
      </c>
      <c r="C17" s="250">
        <f t="shared" si="5"/>
        <v>0</v>
      </c>
      <c r="D17" s="249"/>
      <c r="E17" s="250">
        <f t="shared" si="0"/>
        <v>0</v>
      </c>
      <c r="F17" s="251">
        <f t="shared" si="1"/>
        <v>0</v>
      </c>
      <c r="H17" s="252"/>
      <c r="I17" s="252"/>
      <c r="J17" s="253">
        <f t="shared" si="2"/>
        <v>0</v>
      </c>
      <c r="L17" s="253">
        <f t="shared" si="6"/>
        <v>0</v>
      </c>
      <c r="M17" s="252"/>
      <c r="N17" s="253">
        <f t="shared" si="3"/>
        <v>0</v>
      </c>
      <c r="O17" s="251">
        <f t="shared" si="4"/>
        <v>0</v>
      </c>
    </row>
    <row r="18" spans="2:15" ht="12.75">
      <c r="B18" s="248">
        <v>39917</v>
      </c>
      <c r="C18" s="250">
        <f t="shared" si="5"/>
        <v>0</v>
      </c>
      <c r="D18" s="249"/>
      <c r="E18" s="250">
        <f t="shared" si="0"/>
        <v>0</v>
      </c>
      <c r="F18" s="251">
        <f t="shared" si="1"/>
        <v>0</v>
      </c>
      <c r="H18" s="252"/>
      <c r="I18" s="252"/>
      <c r="J18" s="253">
        <f t="shared" si="2"/>
        <v>0</v>
      </c>
      <c r="L18" s="253">
        <f t="shared" si="6"/>
        <v>0</v>
      </c>
      <c r="M18" s="252"/>
      <c r="N18" s="253">
        <f t="shared" si="3"/>
        <v>0</v>
      </c>
      <c r="O18" s="251">
        <f t="shared" si="4"/>
        <v>0</v>
      </c>
    </row>
    <row r="19" spans="2:15" ht="12.75">
      <c r="B19" s="248">
        <v>39918</v>
      </c>
      <c r="C19" s="250">
        <f t="shared" si="5"/>
        <v>0</v>
      </c>
      <c r="D19" s="249"/>
      <c r="E19" s="250">
        <f t="shared" si="0"/>
        <v>0</v>
      </c>
      <c r="F19" s="251">
        <f t="shared" si="1"/>
        <v>0</v>
      </c>
      <c r="H19" s="252"/>
      <c r="I19" s="252"/>
      <c r="J19" s="253">
        <f t="shared" si="2"/>
        <v>0</v>
      </c>
      <c r="L19" s="253">
        <f t="shared" si="6"/>
        <v>0</v>
      </c>
      <c r="M19" s="252"/>
      <c r="N19" s="253">
        <f t="shared" si="3"/>
        <v>0</v>
      </c>
      <c r="O19" s="251">
        <f t="shared" si="4"/>
        <v>0</v>
      </c>
    </row>
    <row r="20" spans="2:15" ht="12.75">
      <c r="B20" s="248">
        <v>39919</v>
      </c>
      <c r="C20" s="250">
        <f t="shared" si="5"/>
        <v>0</v>
      </c>
      <c r="D20" s="249"/>
      <c r="E20" s="250">
        <f t="shared" si="0"/>
        <v>0</v>
      </c>
      <c r="F20" s="251">
        <f t="shared" si="1"/>
        <v>0</v>
      </c>
      <c r="H20" s="252"/>
      <c r="I20" s="252"/>
      <c r="J20" s="253">
        <f t="shared" si="2"/>
        <v>0</v>
      </c>
      <c r="L20" s="253">
        <f t="shared" si="6"/>
        <v>0</v>
      </c>
      <c r="M20" s="252"/>
      <c r="N20" s="253">
        <f t="shared" si="3"/>
        <v>0</v>
      </c>
      <c r="O20" s="251">
        <f t="shared" si="4"/>
        <v>0</v>
      </c>
    </row>
    <row r="21" spans="2:15" ht="12.75">
      <c r="B21" s="248">
        <v>39920</v>
      </c>
      <c r="C21" s="250">
        <f t="shared" si="5"/>
        <v>0</v>
      </c>
      <c r="D21" s="249"/>
      <c r="E21" s="250">
        <f t="shared" si="0"/>
        <v>0</v>
      </c>
      <c r="F21" s="251">
        <f t="shared" si="1"/>
        <v>0</v>
      </c>
      <c r="H21" s="252"/>
      <c r="I21" s="252"/>
      <c r="J21" s="253">
        <f t="shared" si="2"/>
        <v>0</v>
      </c>
      <c r="L21" s="253">
        <f t="shared" si="6"/>
        <v>0</v>
      </c>
      <c r="M21" s="252"/>
      <c r="N21" s="253">
        <f t="shared" si="3"/>
        <v>0</v>
      </c>
      <c r="O21" s="251">
        <f t="shared" si="4"/>
        <v>0</v>
      </c>
    </row>
    <row r="22" spans="2:15" ht="12.75">
      <c r="B22" s="248">
        <v>39921</v>
      </c>
      <c r="C22" s="250">
        <f t="shared" si="5"/>
        <v>0</v>
      </c>
      <c r="D22" s="249"/>
      <c r="E22" s="250">
        <f t="shared" si="0"/>
        <v>0</v>
      </c>
      <c r="F22" s="251">
        <f t="shared" si="1"/>
        <v>0</v>
      </c>
      <c r="H22" s="252"/>
      <c r="I22" s="252"/>
      <c r="J22" s="253">
        <f t="shared" si="2"/>
        <v>0</v>
      </c>
      <c r="L22" s="253">
        <f t="shared" si="6"/>
        <v>0</v>
      </c>
      <c r="M22" s="252"/>
      <c r="N22" s="253">
        <f t="shared" si="3"/>
        <v>0</v>
      </c>
      <c r="O22" s="251">
        <f t="shared" si="4"/>
        <v>0</v>
      </c>
    </row>
    <row r="23" spans="2:15" ht="12.75">
      <c r="B23" s="248">
        <v>39922</v>
      </c>
      <c r="C23" s="250">
        <f t="shared" si="5"/>
        <v>0</v>
      </c>
      <c r="D23" s="249"/>
      <c r="E23" s="250">
        <f t="shared" si="0"/>
        <v>0</v>
      </c>
      <c r="F23" s="251">
        <f t="shared" si="1"/>
        <v>0</v>
      </c>
      <c r="H23" s="252"/>
      <c r="I23" s="252"/>
      <c r="J23" s="253">
        <f t="shared" si="2"/>
        <v>0</v>
      </c>
      <c r="L23" s="253">
        <f t="shared" si="6"/>
        <v>0</v>
      </c>
      <c r="M23" s="252"/>
      <c r="N23" s="253">
        <f t="shared" si="3"/>
        <v>0</v>
      </c>
      <c r="O23" s="251">
        <f t="shared" si="4"/>
        <v>0</v>
      </c>
    </row>
    <row r="24" spans="2:15" ht="12.75">
      <c r="B24" s="248">
        <v>39923</v>
      </c>
      <c r="C24" s="250">
        <f t="shared" si="5"/>
        <v>0</v>
      </c>
      <c r="D24" s="249"/>
      <c r="E24" s="250">
        <f t="shared" si="0"/>
        <v>0</v>
      </c>
      <c r="F24" s="251">
        <f t="shared" si="1"/>
        <v>0</v>
      </c>
      <c r="H24" s="252"/>
      <c r="I24" s="252"/>
      <c r="J24" s="253">
        <f t="shared" si="2"/>
        <v>0</v>
      </c>
      <c r="L24" s="253">
        <f t="shared" si="6"/>
        <v>0</v>
      </c>
      <c r="M24" s="252"/>
      <c r="N24" s="253">
        <f t="shared" si="3"/>
        <v>0</v>
      </c>
      <c r="O24" s="251">
        <f t="shared" si="4"/>
        <v>0</v>
      </c>
    </row>
    <row r="25" spans="2:15" ht="12.75">
      <c r="B25" s="248">
        <v>39924</v>
      </c>
      <c r="C25" s="250">
        <f t="shared" si="5"/>
        <v>0</v>
      </c>
      <c r="D25" s="249"/>
      <c r="E25" s="250">
        <f t="shared" si="0"/>
        <v>0</v>
      </c>
      <c r="F25" s="251">
        <f t="shared" si="1"/>
        <v>0</v>
      </c>
      <c r="H25" s="252"/>
      <c r="I25" s="252"/>
      <c r="J25" s="253">
        <f t="shared" si="2"/>
        <v>0</v>
      </c>
      <c r="L25" s="253">
        <f t="shared" si="6"/>
        <v>0</v>
      </c>
      <c r="M25" s="252"/>
      <c r="N25" s="253">
        <f t="shared" si="3"/>
        <v>0</v>
      </c>
      <c r="O25" s="251">
        <f t="shared" si="4"/>
        <v>0</v>
      </c>
    </row>
    <row r="26" spans="2:15" ht="12.75">
      <c r="B26" s="248">
        <v>39925</v>
      </c>
      <c r="C26" s="250">
        <f t="shared" si="5"/>
        <v>0</v>
      </c>
      <c r="D26" s="249"/>
      <c r="E26" s="250">
        <f t="shared" si="0"/>
        <v>0</v>
      </c>
      <c r="F26" s="251">
        <f t="shared" si="1"/>
        <v>0</v>
      </c>
      <c r="H26" s="252"/>
      <c r="I26" s="252"/>
      <c r="J26" s="253">
        <f t="shared" si="2"/>
        <v>0</v>
      </c>
      <c r="L26" s="253">
        <f t="shared" si="6"/>
        <v>0</v>
      </c>
      <c r="M26" s="252"/>
      <c r="N26" s="253">
        <f t="shared" si="3"/>
        <v>0</v>
      </c>
      <c r="O26" s="251">
        <f t="shared" si="4"/>
        <v>0</v>
      </c>
    </row>
    <row r="27" spans="2:15" ht="12.75">
      <c r="B27" s="248">
        <v>39926</v>
      </c>
      <c r="C27" s="250">
        <f t="shared" si="5"/>
        <v>0</v>
      </c>
      <c r="D27" s="249"/>
      <c r="E27" s="250">
        <f t="shared" si="0"/>
        <v>0</v>
      </c>
      <c r="F27" s="251">
        <f t="shared" si="1"/>
        <v>0</v>
      </c>
      <c r="H27" s="252"/>
      <c r="I27" s="252"/>
      <c r="J27" s="253">
        <f t="shared" si="2"/>
        <v>0</v>
      </c>
      <c r="L27" s="253">
        <f t="shared" si="6"/>
        <v>0</v>
      </c>
      <c r="M27" s="252"/>
      <c r="N27" s="253">
        <f t="shared" si="3"/>
        <v>0</v>
      </c>
      <c r="O27" s="251">
        <f t="shared" si="4"/>
        <v>0</v>
      </c>
    </row>
    <row r="28" spans="2:15" ht="12.75">
      <c r="B28" s="248">
        <v>39927</v>
      </c>
      <c r="C28" s="250">
        <f t="shared" si="5"/>
        <v>0</v>
      </c>
      <c r="D28" s="249"/>
      <c r="E28" s="250">
        <f t="shared" si="0"/>
        <v>0</v>
      </c>
      <c r="F28" s="251">
        <f t="shared" si="1"/>
        <v>0</v>
      </c>
      <c r="H28" s="252"/>
      <c r="I28" s="252"/>
      <c r="J28" s="253">
        <f t="shared" si="2"/>
        <v>0</v>
      </c>
      <c r="L28" s="253">
        <f t="shared" si="6"/>
        <v>0</v>
      </c>
      <c r="M28" s="252"/>
      <c r="N28" s="253">
        <f t="shared" si="3"/>
        <v>0</v>
      </c>
      <c r="O28" s="251">
        <f t="shared" si="4"/>
        <v>0</v>
      </c>
    </row>
    <row r="29" spans="2:15" ht="12.75">
      <c r="B29" s="248">
        <v>39928</v>
      </c>
      <c r="C29" s="250">
        <f t="shared" si="5"/>
        <v>0</v>
      </c>
      <c r="D29" s="249"/>
      <c r="E29" s="250">
        <f t="shared" si="0"/>
        <v>0</v>
      </c>
      <c r="F29" s="251">
        <f t="shared" si="1"/>
        <v>0</v>
      </c>
      <c r="H29" s="252"/>
      <c r="I29" s="252"/>
      <c r="J29" s="253">
        <f t="shared" si="2"/>
        <v>0</v>
      </c>
      <c r="L29" s="253">
        <f t="shared" si="6"/>
        <v>0</v>
      </c>
      <c r="M29" s="252"/>
      <c r="N29" s="253">
        <f t="shared" si="3"/>
        <v>0</v>
      </c>
      <c r="O29" s="251">
        <f t="shared" si="4"/>
        <v>0</v>
      </c>
    </row>
    <row r="30" spans="2:15" ht="12.75">
      <c r="B30" s="248">
        <v>39929</v>
      </c>
      <c r="C30" s="250">
        <f t="shared" si="5"/>
        <v>0</v>
      </c>
      <c r="D30" s="249"/>
      <c r="E30" s="250">
        <f t="shared" si="0"/>
        <v>0</v>
      </c>
      <c r="F30" s="251">
        <f t="shared" si="1"/>
        <v>0</v>
      </c>
      <c r="H30" s="252"/>
      <c r="I30" s="252"/>
      <c r="J30" s="253">
        <f t="shared" si="2"/>
        <v>0</v>
      </c>
      <c r="L30" s="253">
        <f t="shared" si="6"/>
        <v>0</v>
      </c>
      <c r="M30" s="252"/>
      <c r="N30" s="253">
        <f t="shared" si="3"/>
        <v>0</v>
      </c>
      <c r="O30" s="251">
        <f t="shared" si="4"/>
        <v>0</v>
      </c>
    </row>
    <row r="31" spans="2:15" ht="12.75">
      <c r="B31" s="248">
        <v>39930</v>
      </c>
      <c r="C31" s="250">
        <f t="shared" si="5"/>
        <v>0</v>
      </c>
      <c r="D31" s="249"/>
      <c r="E31" s="250">
        <f t="shared" si="0"/>
        <v>0</v>
      </c>
      <c r="F31" s="251">
        <f t="shared" si="1"/>
        <v>0</v>
      </c>
      <c r="H31" s="252"/>
      <c r="I31" s="252"/>
      <c r="J31" s="253">
        <f t="shared" si="2"/>
        <v>0</v>
      </c>
      <c r="L31" s="253">
        <f t="shared" si="6"/>
        <v>0</v>
      </c>
      <c r="M31" s="252"/>
      <c r="N31" s="253">
        <f t="shared" si="3"/>
        <v>0</v>
      </c>
      <c r="O31" s="251">
        <f t="shared" si="4"/>
        <v>0</v>
      </c>
    </row>
    <row r="32" spans="2:15" ht="12.75">
      <c r="B32" s="248">
        <v>39931</v>
      </c>
      <c r="C32" s="250">
        <f t="shared" si="5"/>
        <v>0</v>
      </c>
      <c r="D32" s="249"/>
      <c r="E32" s="250">
        <f t="shared" si="0"/>
        <v>0</v>
      </c>
      <c r="F32" s="251">
        <f t="shared" si="1"/>
        <v>0</v>
      </c>
      <c r="H32" s="252"/>
      <c r="I32" s="252"/>
      <c r="J32" s="253">
        <f t="shared" si="2"/>
        <v>0</v>
      </c>
      <c r="L32" s="253">
        <f t="shared" si="6"/>
        <v>0</v>
      </c>
      <c r="M32" s="252"/>
      <c r="N32" s="253">
        <f t="shared" si="3"/>
        <v>0</v>
      </c>
      <c r="O32" s="251">
        <f t="shared" si="4"/>
        <v>0</v>
      </c>
    </row>
    <row r="33" spans="2:15" ht="12.75">
      <c r="B33" s="248">
        <v>39932</v>
      </c>
      <c r="C33" s="250">
        <f t="shared" si="5"/>
        <v>0</v>
      </c>
      <c r="D33" s="249"/>
      <c r="E33" s="250">
        <f t="shared" si="0"/>
        <v>0</v>
      </c>
      <c r="F33" s="251">
        <f t="shared" si="1"/>
        <v>0</v>
      </c>
      <c r="H33" s="252"/>
      <c r="I33" s="252"/>
      <c r="J33" s="253">
        <f t="shared" si="2"/>
        <v>0</v>
      </c>
      <c r="L33" s="253">
        <f t="shared" si="6"/>
        <v>0</v>
      </c>
      <c r="M33" s="252"/>
      <c r="N33" s="253">
        <f t="shared" si="3"/>
        <v>0</v>
      </c>
      <c r="O33" s="251">
        <f t="shared" si="4"/>
        <v>0</v>
      </c>
    </row>
    <row r="34" spans="2:15" ht="12.75">
      <c r="B34" s="248">
        <v>39933</v>
      </c>
      <c r="C34" s="250">
        <f t="shared" si="5"/>
        <v>0</v>
      </c>
      <c r="D34" s="249"/>
      <c r="E34" s="250">
        <f t="shared" si="0"/>
        <v>0</v>
      </c>
      <c r="F34" s="251">
        <f t="shared" si="1"/>
        <v>0</v>
      </c>
      <c r="H34" s="252"/>
      <c r="I34" s="252"/>
      <c r="J34" s="253">
        <f t="shared" si="2"/>
        <v>0</v>
      </c>
      <c r="L34" s="253">
        <f t="shared" si="6"/>
        <v>0</v>
      </c>
      <c r="M34" s="252"/>
      <c r="N34" s="253">
        <f t="shared" si="3"/>
        <v>0</v>
      </c>
      <c r="O34" s="251">
        <f t="shared" si="4"/>
        <v>0</v>
      </c>
    </row>
    <row r="35" spans="2:15" ht="12.75">
      <c r="B35" s="248">
        <v>39934</v>
      </c>
      <c r="C35" s="250">
        <f t="shared" si="5"/>
        <v>0</v>
      </c>
      <c r="D35" s="249"/>
      <c r="E35" s="250">
        <f aca="true" t="shared" si="7" ref="E35:E98">D35-C35</f>
        <v>0</v>
      </c>
      <c r="F35" s="251">
        <f t="shared" si="1"/>
        <v>0</v>
      </c>
      <c r="H35" s="252"/>
      <c r="I35" s="252"/>
      <c r="J35" s="253">
        <f t="shared" si="2"/>
        <v>0</v>
      </c>
      <c r="L35" s="253">
        <f t="shared" si="6"/>
        <v>0</v>
      </c>
      <c r="M35" s="252"/>
      <c r="N35" s="253">
        <f t="shared" si="3"/>
        <v>0</v>
      </c>
      <c r="O35" s="251">
        <f aca="true" t="shared" si="8" ref="O35:O98">N35*$F$1</f>
        <v>0</v>
      </c>
    </row>
    <row r="36" spans="2:15" ht="12.75">
      <c r="B36" s="248">
        <v>39935</v>
      </c>
      <c r="C36" s="250">
        <f t="shared" si="5"/>
        <v>0</v>
      </c>
      <c r="D36" s="249"/>
      <c r="E36" s="250">
        <f t="shared" si="7"/>
        <v>0</v>
      </c>
      <c r="F36" s="251">
        <f t="shared" si="1"/>
        <v>0</v>
      </c>
      <c r="H36" s="252"/>
      <c r="I36" s="252"/>
      <c r="J36" s="253">
        <f t="shared" si="2"/>
        <v>0</v>
      </c>
      <c r="L36" s="253">
        <f t="shared" si="6"/>
        <v>0</v>
      </c>
      <c r="M36" s="252"/>
      <c r="N36" s="253">
        <f t="shared" si="3"/>
        <v>0</v>
      </c>
      <c r="O36" s="251">
        <f t="shared" si="8"/>
        <v>0</v>
      </c>
    </row>
    <row r="37" spans="2:15" ht="12.75">
      <c r="B37" s="248">
        <v>39936</v>
      </c>
      <c r="C37" s="250">
        <f t="shared" si="5"/>
        <v>0</v>
      </c>
      <c r="D37" s="249"/>
      <c r="E37" s="250">
        <f t="shared" si="7"/>
        <v>0</v>
      </c>
      <c r="F37" s="251">
        <f t="shared" si="1"/>
        <v>0</v>
      </c>
      <c r="H37" s="252"/>
      <c r="I37" s="252"/>
      <c r="J37" s="253">
        <f t="shared" si="2"/>
        <v>0</v>
      </c>
      <c r="L37" s="253">
        <f t="shared" si="6"/>
        <v>0</v>
      </c>
      <c r="M37" s="252"/>
      <c r="N37" s="253">
        <f t="shared" si="3"/>
        <v>0</v>
      </c>
      <c r="O37" s="251">
        <f t="shared" si="8"/>
        <v>0</v>
      </c>
    </row>
    <row r="38" spans="2:15" ht="12.75">
      <c r="B38" s="248">
        <v>39937</v>
      </c>
      <c r="C38" s="250">
        <f t="shared" si="5"/>
        <v>0</v>
      </c>
      <c r="D38" s="249"/>
      <c r="E38" s="250">
        <f t="shared" si="7"/>
        <v>0</v>
      </c>
      <c r="F38" s="251">
        <f t="shared" si="1"/>
        <v>0</v>
      </c>
      <c r="H38" s="252"/>
      <c r="I38" s="252"/>
      <c r="J38" s="253">
        <f t="shared" si="2"/>
        <v>0</v>
      </c>
      <c r="L38" s="253">
        <f t="shared" si="6"/>
        <v>0</v>
      </c>
      <c r="M38" s="252"/>
      <c r="N38" s="253">
        <f t="shared" si="3"/>
        <v>0</v>
      </c>
      <c r="O38" s="251">
        <f t="shared" si="8"/>
        <v>0</v>
      </c>
    </row>
    <row r="39" spans="2:15" ht="12.75">
      <c r="B39" s="248">
        <v>39938</v>
      </c>
      <c r="C39" s="250">
        <f t="shared" si="5"/>
        <v>0</v>
      </c>
      <c r="D39" s="249"/>
      <c r="E39" s="250">
        <f t="shared" si="7"/>
        <v>0</v>
      </c>
      <c r="F39" s="251">
        <f t="shared" si="1"/>
        <v>0</v>
      </c>
      <c r="H39" s="252"/>
      <c r="I39" s="252"/>
      <c r="J39" s="253">
        <f t="shared" si="2"/>
        <v>0</v>
      </c>
      <c r="L39" s="253">
        <f t="shared" si="6"/>
        <v>0</v>
      </c>
      <c r="M39" s="252"/>
      <c r="N39" s="253">
        <f t="shared" si="3"/>
        <v>0</v>
      </c>
      <c r="O39" s="251">
        <f t="shared" si="8"/>
        <v>0</v>
      </c>
    </row>
    <row r="40" spans="2:15" ht="12.75">
      <c r="B40" s="248">
        <v>39939</v>
      </c>
      <c r="C40" s="250">
        <f t="shared" si="5"/>
        <v>0</v>
      </c>
      <c r="D40" s="249"/>
      <c r="E40" s="250">
        <f t="shared" si="7"/>
        <v>0</v>
      </c>
      <c r="F40" s="251">
        <f t="shared" si="1"/>
        <v>0</v>
      </c>
      <c r="H40" s="252"/>
      <c r="I40" s="252"/>
      <c r="J40" s="253">
        <f t="shared" si="2"/>
        <v>0</v>
      </c>
      <c r="L40" s="253">
        <f t="shared" si="6"/>
        <v>0</v>
      </c>
      <c r="M40" s="252"/>
      <c r="N40" s="253">
        <f t="shared" si="3"/>
        <v>0</v>
      </c>
      <c r="O40" s="251">
        <f t="shared" si="8"/>
        <v>0</v>
      </c>
    </row>
    <row r="41" spans="2:15" ht="12.75">
      <c r="B41" s="248">
        <v>39940</v>
      </c>
      <c r="C41" s="250">
        <f t="shared" si="5"/>
        <v>0</v>
      </c>
      <c r="D41" s="249"/>
      <c r="E41" s="250">
        <f t="shared" si="7"/>
        <v>0</v>
      </c>
      <c r="F41" s="251">
        <f t="shared" si="1"/>
        <v>0</v>
      </c>
      <c r="H41" s="252"/>
      <c r="I41" s="252"/>
      <c r="J41" s="253">
        <f t="shared" si="2"/>
        <v>0</v>
      </c>
      <c r="L41" s="253">
        <f t="shared" si="6"/>
        <v>0</v>
      </c>
      <c r="M41" s="252"/>
      <c r="N41" s="253">
        <f t="shared" si="3"/>
        <v>0</v>
      </c>
      <c r="O41" s="251">
        <f t="shared" si="8"/>
        <v>0</v>
      </c>
    </row>
    <row r="42" spans="2:15" ht="12.75">
      <c r="B42" s="248">
        <v>39941</v>
      </c>
      <c r="C42" s="250">
        <f t="shared" si="5"/>
        <v>0</v>
      </c>
      <c r="D42" s="249"/>
      <c r="E42" s="250">
        <f t="shared" si="7"/>
        <v>0</v>
      </c>
      <c r="F42" s="251">
        <f t="shared" si="1"/>
        <v>0</v>
      </c>
      <c r="H42" s="252"/>
      <c r="I42" s="252"/>
      <c r="J42" s="253">
        <f t="shared" si="2"/>
        <v>0</v>
      </c>
      <c r="L42" s="253">
        <f t="shared" si="6"/>
        <v>0</v>
      </c>
      <c r="M42" s="252"/>
      <c r="N42" s="253">
        <f t="shared" si="3"/>
        <v>0</v>
      </c>
      <c r="O42" s="251">
        <f t="shared" si="8"/>
        <v>0</v>
      </c>
    </row>
    <row r="43" spans="2:15" ht="12.75">
      <c r="B43" s="248">
        <v>39942</v>
      </c>
      <c r="C43" s="250">
        <f t="shared" si="5"/>
        <v>0</v>
      </c>
      <c r="D43" s="249"/>
      <c r="E43" s="250">
        <f t="shared" si="7"/>
        <v>0</v>
      </c>
      <c r="F43" s="251">
        <f t="shared" si="1"/>
        <v>0</v>
      </c>
      <c r="H43" s="252"/>
      <c r="I43" s="252"/>
      <c r="J43" s="253">
        <f t="shared" si="2"/>
        <v>0</v>
      </c>
      <c r="L43" s="253">
        <f t="shared" si="6"/>
        <v>0</v>
      </c>
      <c r="M43" s="252"/>
      <c r="N43" s="253">
        <f t="shared" si="3"/>
        <v>0</v>
      </c>
      <c r="O43" s="251">
        <f t="shared" si="8"/>
        <v>0</v>
      </c>
    </row>
    <row r="44" spans="2:15" ht="12.75">
      <c r="B44" s="248">
        <v>39943</v>
      </c>
      <c r="C44" s="250">
        <f t="shared" si="5"/>
        <v>0</v>
      </c>
      <c r="D44" s="249"/>
      <c r="E44" s="250">
        <f t="shared" si="7"/>
        <v>0</v>
      </c>
      <c r="F44" s="251">
        <f t="shared" si="1"/>
        <v>0</v>
      </c>
      <c r="H44" s="252"/>
      <c r="I44" s="252"/>
      <c r="J44" s="253">
        <f t="shared" si="2"/>
        <v>0</v>
      </c>
      <c r="L44" s="253">
        <f t="shared" si="6"/>
        <v>0</v>
      </c>
      <c r="M44" s="252"/>
      <c r="N44" s="253">
        <f t="shared" si="3"/>
        <v>0</v>
      </c>
      <c r="O44" s="251">
        <f t="shared" si="8"/>
        <v>0</v>
      </c>
    </row>
    <row r="45" spans="2:15" ht="12.75">
      <c r="B45" s="248">
        <v>39944</v>
      </c>
      <c r="C45" s="250">
        <f t="shared" si="5"/>
        <v>0</v>
      </c>
      <c r="D45" s="249"/>
      <c r="E45" s="250">
        <f t="shared" si="7"/>
        <v>0</v>
      </c>
      <c r="F45" s="251">
        <f t="shared" si="1"/>
        <v>0</v>
      </c>
      <c r="H45" s="252"/>
      <c r="I45" s="252"/>
      <c r="J45" s="253">
        <f t="shared" si="2"/>
        <v>0</v>
      </c>
      <c r="L45" s="253">
        <f t="shared" si="6"/>
        <v>0</v>
      </c>
      <c r="M45" s="252"/>
      <c r="N45" s="253">
        <f t="shared" si="3"/>
        <v>0</v>
      </c>
      <c r="O45" s="251">
        <f t="shared" si="8"/>
        <v>0</v>
      </c>
    </row>
    <row r="46" spans="2:15" ht="12.75">
      <c r="B46" s="248">
        <v>39945</v>
      </c>
      <c r="C46" s="250">
        <f t="shared" si="5"/>
        <v>0</v>
      </c>
      <c r="D46" s="249"/>
      <c r="E46" s="250">
        <f t="shared" si="7"/>
        <v>0</v>
      </c>
      <c r="F46" s="251">
        <f t="shared" si="1"/>
        <v>0</v>
      </c>
      <c r="H46" s="252"/>
      <c r="I46" s="252"/>
      <c r="J46" s="253">
        <f t="shared" si="2"/>
        <v>0</v>
      </c>
      <c r="L46" s="253">
        <f t="shared" si="6"/>
        <v>0</v>
      </c>
      <c r="M46" s="252"/>
      <c r="N46" s="253">
        <f t="shared" si="3"/>
        <v>0</v>
      </c>
      <c r="O46" s="251">
        <f t="shared" si="8"/>
        <v>0</v>
      </c>
    </row>
    <row r="47" spans="2:15" ht="12.75">
      <c r="B47" s="248">
        <v>39946</v>
      </c>
      <c r="C47" s="250">
        <f t="shared" si="5"/>
        <v>0</v>
      </c>
      <c r="D47" s="249"/>
      <c r="E47" s="250">
        <f t="shared" si="7"/>
        <v>0</v>
      </c>
      <c r="F47" s="251">
        <f t="shared" si="1"/>
        <v>0</v>
      </c>
      <c r="H47" s="252"/>
      <c r="I47" s="252"/>
      <c r="J47" s="253">
        <f t="shared" si="2"/>
        <v>0</v>
      </c>
      <c r="L47" s="253">
        <f t="shared" si="6"/>
        <v>0</v>
      </c>
      <c r="M47" s="252"/>
      <c r="N47" s="253">
        <f t="shared" si="3"/>
        <v>0</v>
      </c>
      <c r="O47" s="251">
        <f t="shared" si="8"/>
        <v>0</v>
      </c>
    </row>
    <row r="48" spans="2:15" ht="12.75">
      <c r="B48" s="248">
        <v>39947</v>
      </c>
      <c r="C48" s="250">
        <f t="shared" si="5"/>
        <v>0</v>
      </c>
      <c r="D48" s="249"/>
      <c r="E48" s="250">
        <f t="shared" si="7"/>
        <v>0</v>
      </c>
      <c r="F48" s="251">
        <f t="shared" si="1"/>
        <v>0</v>
      </c>
      <c r="H48" s="252"/>
      <c r="I48" s="252"/>
      <c r="J48" s="253">
        <f t="shared" si="2"/>
        <v>0</v>
      </c>
      <c r="L48" s="253">
        <f t="shared" si="6"/>
        <v>0</v>
      </c>
      <c r="M48" s="252"/>
      <c r="N48" s="253">
        <f t="shared" si="3"/>
        <v>0</v>
      </c>
      <c r="O48" s="251">
        <f t="shared" si="8"/>
        <v>0</v>
      </c>
    </row>
    <row r="49" spans="2:15" ht="12.75">
      <c r="B49" s="248">
        <v>39948</v>
      </c>
      <c r="C49" s="250">
        <f t="shared" si="5"/>
        <v>0</v>
      </c>
      <c r="D49" s="249"/>
      <c r="E49" s="250">
        <f t="shared" si="7"/>
        <v>0</v>
      </c>
      <c r="F49" s="251">
        <f t="shared" si="1"/>
        <v>0</v>
      </c>
      <c r="H49" s="252"/>
      <c r="I49" s="252"/>
      <c r="J49" s="253">
        <f t="shared" si="2"/>
        <v>0</v>
      </c>
      <c r="L49" s="253">
        <f t="shared" si="6"/>
        <v>0</v>
      </c>
      <c r="M49" s="252"/>
      <c r="N49" s="253">
        <f t="shared" si="3"/>
        <v>0</v>
      </c>
      <c r="O49" s="251">
        <f t="shared" si="8"/>
        <v>0</v>
      </c>
    </row>
    <row r="50" spans="2:15" ht="12.75">
      <c r="B50" s="248">
        <v>39949</v>
      </c>
      <c r="C50" s="250">
        <f t="shared" si="5"/>
        <v>0</v>
      </c>
      <c r="D50" s="249"/>
      <c r="E50" s="250">
        <f t="shared" si="7"/>
        <v>0</v>
      </c>
      <c r="F50" s="251">
        <f t="shared" si="1"/>
        <v>0</v>
      </c>
      <c r="H50" s="252"/>
      <c r="I50" s="252"/>
      <c r="J50" s="253">
        <f t="shared" si="2"/>
        <v>0</v>
      </c>
      <c r="L50" s="253">
        <f t="shared" si="6"/>
        <v>0</v>
      </c>
      <c r="M50" s="252"/>
      <c r="N50" s="253">
        <f t="shared" si="3"/>
        <v>0</v>
      </c>
      <c r="O50" s="251">
        <f t="shared" si="8"/>
        <v>0</v>
      </c>
    </row>
    <row r="51" spans="2:15" ht="12.75">
      <c r="B51" s="248">
        <v>39950</v>
      </c>
      <c r="C51" s="250">
        <f t="shared" si="5"/>
        <v>0</v>
      </c>
      <c r="D51" s="249"/>
      <c r="E51" s="250">
        <f t="shared" si="7"/>
        <v>0</v>
      </c>
      <c r="F51" s="251">
        <f t="shared" si="1"/>
        <v>0</v>
      </c>
      <c r="H51" s="252"/>
      <c r="I51" s="252"/>
      <c r="J51" s="253">
        <f t="shared" si="2"/>
        <v>0</v>
      </c>
      <c r="L51" s="253">
        <f t="shared" si="6"/>
        <v>0</v>
      </c>
      <c r="M51" s="252"/>
      <c r="N51" s="253">
        <f t="shared" si="3"/>
        <v>0</v>
      </c>
      <c r="O51" s="251">
        <f t="shared" si="8"/>
        <v>0</v>
      </c>
    </row>
    <row r="52" spans="2:15" ht="12.75">
      <c r="B52" s="248">
        <v>39951</v>
      </c>
      <c r="C52" s="250">
        <f t="shared" si="5"/>
        <v>0</v>
      </c>
      <c r="D52" s="249"/>
      <c r="E52" s="250">
        <f t="shared" si="7"/>
        <v>0</v>
      </c>
      <c r="F52" s="251">
        <f t="shared" si="1"/>
        <v>0</v>
      </c>
      <c r="H52" s="252"/>
      <c r="I52" s="252"/>
      <c r="J52" s="253">
        <f t="shared" si="2"/>
        <v>0</v>
      </c>
      <c r="L52" s="253">
        <f t="shared" si="6"/>
        <v>0</v>
      </c>
      <c r="M52" s="252"/>
      <c r="N52" s="253">
        <f t="shared" si="3"/>
        <v>0</v>
      </c>
      <c r="O52" s="251">
        <f t="shared" si="8"/>
        <v>0</v>
      </c>
    </row>
    <row r="53" spans="2:15" ht="12.75">
      <c r="B53" s="248">
        <v>39952</v>
      </c>
      <c r="C53" s="250">
        <f t="shared" si="5"/>
        <v>0</v>
      </c>
      <c r="D53" s="249"/>
      <c r="E53" s="250">
        <f t="shared" si="7"/>
        <v>0</v>
      </c>
      <c r="F53" s="251">
        <f t="shared" si="1"/>
        <v>0</v>
      </c>
      <c r="H53" s="252"/>
      <c r="I53" s="252"/>
      <c r="J53" s="253">
        <f t="shared" si="2"/>
        <v>0</v>
      </c>
      <c r="L53" s="253">
        <f t="shared" si="6"/>
        <v>0</v>
      </c>
      <c r="M53" s="252"/>
      <c r="N53" s="253">
        <f t="shared" si="3"/>
        <v>0</v>
      </c>
      <c r="O53" s="251">
        <f t="shared" si="8"/>
        <v>0</v>
      </c>
    </row>
    <row r="54" spans="2:15" ht="12.75">
      <c r="B54" s="248">
        <v>39953</v>
      </c>
      <c r="C54" s="250">
        <f t="shared" si="5"/>
        <v>0</v>
      </c>
      <c r="D54" s="249"/>
      <c r="E54" s="250">
        <f t="shared" si="7"/>
        <v>0</v>
      </c>
      <c r="F54" s="251">
        <f t="shared" si="1"/>
        <v>0</v>
      </c>
      <c r="H54" s="252"/>
      <c r="I54" s="252"/>
      <c r="J54" s="253">
        <f t="shared" si="2"/>
        <v>0</v>
      </c>
      <c r="L54" s="253">
        <f t="shared" si="6"/>
        <v>0</v>
      </c>
      <c r="M54" s="252"/>
      <c r="N54" s="253">
        <f t="shared" si="3"/>
        <v>0</v>
      </c>
      <c r="O54" s="251">
        <f t="shared" si="8"/>
        <v>0</v>
      </c>
    </row>
    <row r="55" spans="2:15" ht="12.75">
      <c r="B55" s="248">
        <v>39954</v>
      </c>
      <c r="C55" s="250">
        <f t="shared" si="5"/>
        <v>0</v>
      </c>
      <c r="D55" s="249"/>
      <c r="E55" s="250">
        <f t="shared" si="7"/>
        <v>0</v>
      </c>
      <c r="F55" s="251">
        <f t="shared" si="1"/>
        <v>0</v>
      </c>
      <c r="H55" s="252"/>
      <c r="I55" s="252"/>
      <c r="J55" s="253">
        <f t="shared" si="2"/>
        <v>0</v>
      </c>
      <c r="L55" s="253">
        <f t="shared" si="6"/>
        <v>0</v>
      </c>
      <c r="M55" s="252"/>
      <c r="N55" s="253">
        <f t="shared" si="3"/>
        <v>0</v>
      </c>
      <c r="O55" s="251">
        <f t="shared" si="8"/>
        <v>0</v>
      </c>
    </row>
    <row r="56" spans="2:15" ht="12.75">
      <c r="B56" s="248">
        <v>39955</v>
      </c>
      <c r="C56" s="250">
        <f t="shared" si="5"/>
        <v>0</v>
      </c>
      <c r="D56" s="249"/>
      <c r="E56" s="250">
        <f t="shared" si="7"/>
        <v>0</v>
      </c>
      <c r="F56" s="251">
        <f t="shared" si="1"/>
        <v>0</v>
      </c>
      <c r="H56" s="252"/>
      <c r="I56" s="252"/>
      <c r="J56" s="253">
        <f t="shared" si="2"/>
        <v>0</v>
      </c>
      <c r="L56" s="253">
        <f t="shared" si="6"/>
        <v>0</v>
      </c>
      <c r="M56" s="252"/>
      <c r="N56" s="253">
        <f t="shared" si="3"/>
        <v>0</v>
      </c>
      <c r="O56" s="251">
        <f t="shared" si="8"/>
        <v>0</v>
      </c>
    </row>
    <row r="57" spans="2:15" ht="12.75">
      <c r="B57" s="248">
        <v>39956</v>
      </c>
      <c r="C57" s="250">
        <f t="shared" si="5"/>
        <v>0</v>
      </c>
      <c r="D57" s="249"/>
      <c r="E57" s="250">
        <f t="shared" si="7"/>
        <v>0</v>
      </c>
      <c r="F57" s="251">
        <f t="shared" si="1"/>
        <v>0</v>
      </c>
      <c r="H57" s="252"/>
      <c r="I57" s="252"/>
      <c r="J57" s="253">
        <f t="shared" si="2"/>
        <v>0</v>
      </c>
      <c r="L57" s="253">
        <f t="shared" si="6"/>
        <v>0</v>
      </c>
      <c r="M57" s="252"/>
      <c r="N57" s="253">
        <f t="shared" si="3"/>
        <v>0</v>
      </c>
      <c r="O57" s="251">
        <f t="shared" si="8"/>
        <v>0</v>
      </c>
    </row>
    <row r="58" spans="2:15" ht="12.75">
      <c r="B58" s="248">
        <v>39957</v>
      </c>
      <c r="C58" s="250">
        <f t="shared" si="5"/>
        <v>0</v>
      </c>
      <c r="D58" s="249"/>
      <c r="E58" s="250">
        <f t="shared" si="7"/>
        <v>0</v>
      </c>
      <c r="F58" s="251">
        <f t="shared" si="1"/>
        <v>0</v>
      </c>
      <c r="H58" s="252"/>
      <c r="I58" s="252"/>
      <c r="J58" s="253">
        <f t="shared" si="2"/>
        <v>0</v>
      </c>
      <c r="L58" s="253">
        <f t="shared" si="6"/>
        <v>0</v>
      </c>
      <c r="M58" s="252"/>
      <c r="N58" s="253">
        <f t="shared" si="3"/>
        <v>0</v>
      </c>
      <c r="O58" s="251">
        <f t="shared" si="8"/>
        <v>0</v>
      </c>
    </row>
    <row r="59" spans="2:15" ht="12.75">
      <c r="B59" s="248">
        <v>39958</v>
      </c>
      <c r="C59" s="250">
        <f t="shared" si="5"/>
        <v>0</v>
      </c>
      <c r="D59" s="249"/>
      <c r="E59" s="250">
        <f t="shared" si="7"/>
        <v>0</v>
      </c>
      <c r="F59" s="251">
        <f t="shared" si="1"/>
        <v>0</v>
      </c>
      <c r="H59" s="252"/>
      <c r="I59" s="252"/>
      <c r="J59" s="253">
        <f t="shared" si="2"/>
        <v>0</v>
      </c>
      <c r="L59" s="253">
        <f t="shared" si="6"/>
        <v>0</v>
      </c>
      <c r="M59" s="252"/>
      <c r="N59" s="253">
        <f t="shared" si="3"/>
        <v>0</v>
      </c>
      <c r="O59" s="251">
        <f t="shared" si="8"/>
        <v>0</v>
      </c>
    </row>
    <row r="60" spans="2:15" ht="12.75">
      <c r="B60" s="248">
        <v>39959</v>
      </c>
      <c r="C60" s="250">
        <f t="shared" si="5"/>
        <v>0</v>
      </c>
      <c r="D60" s="249"/>
      <c r="E60" s="250">
        <f t="shared" si="7"/>
        <v>0</v>
      </c>
      <c r="F60" s="251">
        <f t="shared" si="1"/>
        <v>0</v>
      </c>
      <c r="H60" s="252"/>
      <c r="I60" s="252"/>
      <c r="J60" s="253">
        <f t="shared" si="2"/>
        <v>0</v>
      </c>
      <c r="L60" s="253">
        <f t="shared" si="6"/>
        <v>0</v>
      </c>
      <c r="M60" s="252"/>
      <c r="N60" s="253">
        <f t="shared" si="3"/>
        <v>0</v>
      </c>
      <c r="O60" s="251">
        <f t="shared" si="8"/>
        <v>0</v>
      </c>
    </row>
    <row r="61" spans="2:15" ht="12.75">
      <c r="B61" s="248">
        <v>39960</v>
      </c>
      <c r="C61" s="250">
        <f t="shared" si="5"/>
        <v>0</v>
      </c>
      <c r="D61" s="249"/>
      <c r="E61" s="250">
        <f t="shared" si="7"/>
        <v>0</v>
      </c>
      <c r="F61" s="251">
        <f t="shared" si="1"/>
        <v>0</v>
      </c>
      <c r="H61" s="252"/>
      <c r="I61" s="252"/>
      <c r="J61" s="253">
        <f t="shared" si="2"/>
        <v>0</v>
      </c>
      <c r="L61" s="253">
        <f t="shared" si="6"/>
        <v>0</v>
      </c>
      <c r="M61" s="252"/>
      <c r="N61" s="253">
        <f t="shared" si="3"/>
        <v>0</v>
      </c>
      <c r="O61" s="251">
        <f t="shared" si="8"/>
        <v>0</v>
      </c>
    </row>
    <row r="62" spans="2:15" ht="12.75">
      <c r="B62" s="248">
        <v>39961</v>
      </c>
      <c r="C62" s="250">
        <f t="shared" si="5"/>
        <v>0</v>
      </c>
      <c r="D62" s="249"/>
      <c r="E62" s="250">
        <f t="shared" si="7"/>
        <v>0</v>
      </c>
      <c r="F62" s="251">
        <f t="shared" si="1"/>
        <v>0</v>
      </c>
      <c r="H62" s="252"/>
      <c r="I62" s="252"/>
      <c r="J62" s="253">
        <f t="shared" si="2"/>
        <v>0</v>
      </c>
      <c r="L62" s="253">
        <f t="shared" si="6"/>
        <v>0</v>
      </c>
      <c r="M62" s="252"/>
      <c r="N62" s="253">
        <f t="shared" si="3"/>
        <v>0</v>
      </c>
      <c r="O62" s="251">
        <f t="shared" si="8"/>
        <v>0</v>
      </c>
    </row>
    <row r="63" spans="2:15" ht="12.75">
      <c r="B63" s="248">
        <v>39962</v>
      </c>
      <c r="C63" s="250">
        <f t="shared" si="5"/>
        <v>0</v>
      </c>
      <c r="D63" s="249"/>
      <c r="E63" s="250">
        <f t="shared" si="7"/>
        <v>0</v>
      </c>
      <c r="F63" s="251">
        <f t="shared" si="1"/>
        <v>0</v>
      </c>
      <c r="H63" s="252"/>
      <c r="I63" s="252"/>
      <c r="J63" s="253">
        <f t="shared" si="2"/>
        <v>0</v>
      </c>
      <c r="L63" s="253">
        <f t="shared" si="6"/>
        <v>0</v>
      </c>
      <c r="M63" s="252"/>
      <c r="N63" s="253">
        <f t="shared" si="3"/>
        <v>0</v>
      </c>
      <c r="O63" s="251">
        <f t="shared" si="8"/>
        <v>0</v>
      </c>
    </row>
    <row r="64" spans="2:15" ht="12.75">
      <c r="B64" s="248">
        <v>39963</v>
      </c>
      <c r="C64" s="250">
        <f t="shared" si="5"/>
        <v>0</v>
      </c>
      <c r="D64" s="249"/>
      <c r="E64" s="250">
        <f t="shared" si="7"/>
        <v>0</v>
      </c>
      <c r="F64" s="251">
        <f t="shared" si="1"/>
        <v>0</v>
      </c>
      <c r="H64" s="252"/>
      <c r="I64" s="252"/>
      <c r="J64" s="253">
        <f t="shared" si="2"/>
        <v>0</v>
      </c>
      <c r="L64" s="253">
        <f t="shared" si="6"/>
        <v>0</v>
      </c>
      <c r="M64" s="252"/>
      <c r="N64" s="253">
        <f t="shared" si="3"/>
        <v>0</v>
      </c>
      <c r="O64" s="251">
        <f t="shared" si="8"/>
        <v>0</v>
      </c>
    </row>
    <row r="65" spans="2:15" ht="12.75">
      <c r="B65" s="248">
        <v>39964</v>
      </c>
      <c r="C65" s="250">
        <f t="shared" si="5"/>
        <v>0</v>
      </c>
      <c r="D65" s="249"/>
      <c r="E65" s="250">
        <f t="shared" si="7"/>
        <v>0</v>
      </c>
      <c r="F65" s="251">
        <f t="shared" si="1"/>
        <v>0</v>
      </c>
      <c r="H65" s="252"/>
      <c r="I65" s="252"/>
      <c r="J65" s="253">
        <f t="shared" si="2"/>
        <v>0</v>
      </c>
      <c r="L65" s="253">
        <f t="shared" si="6"/>
        <v>0</v>
      </c>
      <c r="M65" s="252"/>
      <c r="N65" s="253">
        <f t="shared" si="3"/>
        <v>0</v>
      </c>
      <c r="O65" s="251">
        <f t="shared" si="8"/>
        <v>0</v>
      </c>
    </row>
    <row r="66" spans="2:15" ht="12.75">
      <c r="B66" s="248">
        <v>39965</v>
      </c>
      <c r="C66" s="250">
        <f t="shared" si="5"/>
        <v>0</v>
      </c>
      <c r="D66" s="249"/>
      <c r="E66" s="250">
        <f t="shared" si="7"/>
        <v>0</v>
      </c>
      <c r="F66" s="251">
        <f t="shared" si="1"/>
        <v>0</v>
      </c>
      <c r="H66" s="252"/>
      <c r="I66" s="252"/>
      <c r="J66" s="253">
        <f t="shared" si="2"/>
        <v>0</v>
      </c>
      <c r="L66" s="253">
        <f t="shared" si="6"/>
        <v>0</v>
      </c>
      <c r="M66" s="252"/>
      <c r="N66" s="253">
        <f t="shared" si="3"/>
        <v>0</v>
      </c>
      <c r="O66" s="251">
        <f t="shared" si="8"/>
        <v>0</v>
      </c>
    </row>
    <row r="67" spans="2:15" ht="12.75">
      <c r="B67" s="248">
        <v>39966</v>
      </c>
      <c r="C67" s="250">
        <f t="shared" si="5"/>
        <v>0</v>
      </c>
      <c r="D67" s="249"/>
      <c r="E67" s="250">
        <f t="shared" si="7"/>
        <v>0</v>
      </c>
      <c r="F67" s="251">
        <f t="shared" si="1"/>
        <v>0</v>
      </c>
      <c r="H67" s="252"/>
      <c r="I67" s="252"/>
      <c r="J67" s="253">
        <f t="shared" si="2"/>
        <v>0</v>
      </c>
      <c r="L67" s="253">
        <f t="shared" si="6"/>
        <v>0</v>
      </c>
      <c r="M67" s="252"/>
      <c r="N67" s="253">
        <f t="shared" si="3"/>
        <v>0</v>
      </c>
      <c r="O67" s="251">
        <f t="shared" si="8"/>
        <v>0</v>
      </c>
    </row>
    <row r="68" spans="2:15" ht="12.75">
      <c r="B68" s="248">
        <v>39967</v>
      </c>
      <c r="C68" s="250">
        <f t="shared" si="5"/>
        <v>0</v>
      </c>
      <c r="D68" s="249"/>
      <c r="E68" s="250">
        <f t="shared" si="7"/>
        <v>0</v>
      </c>
      <c r="F68" s="251">
        <f t="shared" si="1"/>
        <v>0</v>
      </c>
      <c r="H68" s="252"/>
      <c r="I68" s="252"/>
      <c r="J68" s="253">
        <f t="shared" si="2"/>
        <v>0</v>
      </c>
      <c r="L68" s="253">
        <f t="shared" si="6"/>
        <v>0</v>
      </c>
      <c r="M68" s="252"/>
      <c r="N68" s="253">
        <f t="shared" si="3"/>
        <v>0</v>
      </c>
      <c r="O68" s="251">
        <f t="shared" si="8"/>
        <v>0</v>
      </c>
    </row>
    <row r="69" spans="2:15" ht="12.75">
      <c r="B69" s="248">
        <v>39968</v>
      </c>
      <c r="C69" s="250">
        <f t="shared" si="5"/>
        <v>0</v>
      </c>
      <c r="D69" s="249"/>
      <c r="E69" s="250">
        <f t="shared" si="7"/>
        <v>0</v>
      </c>
      <c r="F69" s="251">
        <f t="shared" si="1"/>
        <v>0</v>
      </c>
      <c r="H69" s="252"/>
      <c r="I69" s="252"/>
      <c r="J69" s="253">
        <f t="shared" si="2"/>
        <v>0</v>
      </c>
      <c r="L69" s="253">
        <f t="shared" si="6"/>
        <v>0</v>
      </c>
      <c r="M69" s="252"/>
      <c r="N69" s="253">
        <f t="shared" si="3"/>
        <v>0</v>
      </c>
      <c r="O69" s="251">
        <f t="shared" si="8"/>
        <v>0</v>
      </c>
    </row>
    <row r="70" spans="2:15" ht="12.75">
      <c r="B70" s="248">
        <v>39969</v>
      </c>
      <c r="C70" s="250">
        <f t="shared" si="5"/>
        <v>0</v>
      </c>
      <c r="D70" s="249"/>
      <c r="E70" s="250">
        <f t="shared" si="7"/>
        <v>0</v>
      </c>
      <c r="F70" s="251">
        <f aca="true" t="shared" si="9" ref="F70:F133">E70*$F$1</f>
        <v>0</v>
      </c>
      <c r="H70" s="252"/>
      <c r="I70" s="252"/>
      <c r="J70" s="253">
        <f aca="true" t="shared" si="10" ref="J70:J133">I70*H70</f>
        <v>0</v>
      </c>
      <c r="L70" s="253">
        <f t="shared" si="6"/>
        <v>0</v>
      </c>
      <c r="M70" s="252"/>
      <c r="N70" s="253">
        <f aca="true" t="shared" si="11" ref="N70:N133">M70-L70</f>
        <v>0</v>
      </c>
      <c r="O70" s="251">
        <f t="shared" si="8"/>
        <v>0</v>
      </c>
    </row>
    <row r="71" spans="2:15" ht="12.75">
      <c r="B71" s="248">
        <v>39970</v>
      </c>
      <c r="C71" s="250">
        <f aca="true" t="shared" si="12" ref="C71:C134">D70</f>
        <v>0</v>
      </c>
      <c r="D71" s="249"/>
      <c r="E71" s="250">
        <f t="shared" si="7"/>
        <v>0</v>
      </c>
      <c r="F71" s="251">
        <f t="shared" si="9"/>
        <v>0</v>
      </c>
      <c r="H71" s="252"/>
      <c r="I71" s="252"/>
      <c r="J71" s="253">
        <f t="shared" si="10"/>
        <v>0</v>
      </c>
      <c r="L71" s="253">
        <f aca="true" t="shared" si="13" ref="L71:L134">M70</f>
        <v>0</v>
      </c>
      <c r="M71" s="252"/>
      <c r="N71" s="253">
        <f t="shared" si="11"/>
        <v>0</v>
      </c>
      <c r="O71" s="251">
        <f t="shared" si="8"/>
        <v>0</v>
      </c>
    </row>
    <row r="72" spans="2:15" ht="12.75">
      <c r="B72" s="248">
        <v>39971</v>
      </c>
      <c r="C72" s="250">
        <f t="shared" si="12"/>
        <v>0</v>
      </c>
      <c r="D72" s="249"/>
      <c r="E72" s="250">
        <f t="shared" si="7"/>
        <v>0</v>
      </c>
      <c r="F72" s="251">
        <f t="shared" si="9"/>
        <v>0</v>
      </c>
      <c r="H72" s="252"/>
      <c r="I72" s="252"/>
      <c r="J72" s="253">
        <f t="shared" si="10"/>
        <v>0</v>
      </c>
      <c r="L72" s="253">
        <f t="shared" si="13"/>
        <v>0</v>
      </c>
      <c r="M72" s="252"/>
      <c r="N72" s="253">
        <f t="shared" si="11"/>
        <v>0</v>
      </c>
      <c r="O72" s="251">
        <f t="shared" si="8"/>
        <v>0</v>
      </c>
    </row>
    <row r="73" spans="2:15" ht="12.75">
      <c r="B73" s="248">
        <v>39972</v>
      </c>
      <c r="C73" s="250">
        <f t="shared" si="12"/>
        <v>0</v>
      </c>
      <c r="D73" s="249"/>
      <c r="E73" s="250">
        <f t="shared" si="7"/>
        <v>0</v>
      </c>
      <c r="F73" s="251">
        <f t="shared" si="9"/>
        <v>0</v>
      </c>
      <c r="H73" s="252"/>
      <c r="I73" s="252"/>
      <c r="J73" s="253">
        <f t="shared" si="10"/>
        <v>0</v>
      </c>
      <c r="L73" s="253">
        <f t="shared" si="13"/>
        <v>0</v>
      </c>
      <c r="M73" s="252"/>
      <c r="N73" s="253">
        <f t="shared" si="11"/>
        <v>0</v>
      </c>
      <c r="O73" s="251">
        <f t="shared" si="8"/>
        <v>0</v>
      </c>
    </row>
    <row r="74" spans="2:15" ht="12.75">
      <c r="B74" s="248">
        <v>39973</v>
      </c>
      <c r="C74" s="250">
        <f t="shared" si="12"/>
        <v>0</v>
      </c>
      <c r="D74" s="249"/>
      <c r="E74" s="250">
        <f t="shared" si="7"/>
        <v>0</v>
      </c>
      <c r="F74" s="251">
        <f t="shared" si="9"/>
        <v>0</v>
      </c>
      <c r="H74" s="252"/>
      <c r="I74" s="252"/>
      <c r="J74" s="253">
        <f t="shared" si="10"/>
        <v>0</v>
      </c>
      <c r="L74" s="253">
        <f t="shared" si="13"/>
        <v>0</v>
      </c>
      <c r="M74" s="252"/>
      <c r="N74" s="253">
        <f t="shared" si="11"/>
        <v>0</v>
      </c>
      <c r="O74" s="251">
        <f t="shared" si="8"/>
        <v>0</v>
      </c>
    </row>
    <row r="75" spans="2:15" ht="12.75">
      <c r="B75" s="248">
        <v>39974</v>
      </c>
      <c r="C75" s="250">
        <f t="shared" si="12"/>
        <v>0</v>
      </c>
      <c r="D75" s="249"/>
      <c r="E75" s="250">
        <f t="shared" si="7"/>
        <v>0</v>
      </c>
      <c r="F75" s="251">
        <f t="shared" si="9"/>
        <v>0</v>
      </c>
      <c r="H75" s="252"/>
      <c r="I75" s="252"/>
      <c r="J75" s="253">
        <f t="shared" si="10"/>
        <v>0</v>
      </c>
      <c r="L75" s="253">
        <f t="shared" si="13"/>
        <v>0</v>
      </c>
      <c r="M75" s="252"/>
      <c r="N75" s="253">
        <f t="shared" si="11"/>
        <v>0</v>
      </c>
      <c r="O75" s="251">
        <f t="shared" si="8"/>
        <v>0</v>
      </c>
    </row>
    <row r="76" spans="2:15" ht="12.75">
      <c r="B76" s="248">
        <v>39975</v>
      </c>
      <c r="C76" s="250">
        <f t="shared" si="12"/>
        <v>0</v>
      </c>
      <c r="D76" s="249"/>
      <c r="E76" s="250">
        <f t="shared" si="7"/>
        <v>0</v>
      </c>
      <c r="F76" s="251">
        <f t="shared" si="9"/>
        <v>0</v>
      </c>
      <c r="H76" s="252"/>
      <c r="I76" s="252"/>
      <c r="J76" s="253">
        <f t="shared" si="10"/>
        <v>0</v>
      </c>
      <c r="L76" s="253">
        <f t="shared" si="13"/>
        <v>0</v>
      </c>
      <c r="M76" s="252"/>
      <c r="N76" s="253">
        <f t="shared" si="11"/>
        <v>0</v>
      </c>
      <c r="O76" s="251">
        <f t="shared" si="8"/>
        <v>0</v>
      </c>
    </row>
    <row r="77" spans="2:15" ht="12.75">
      <c r="B77" s="248">
        <v>39976</v>
      </c>
      <c r="C77" s="250">
        <f t="shared" si="12"/>
        <v>0</v>
      </c>
      <c r="D77" s="249"/>
      <c r="E77" s="250">
        <f t="shared" si="7"/>
        <v>0</v>
      </c>
      <c r="F77" s="251">
        <f t="shared" si="9"/>
        <v>0</v>
      </c>
      <c r="H77" s="252"/>
      <c r="I77" s="252"/>
      <c r="J77" s="253">
        <f t="shared" si="10"/>
        <v>0</v>
      </c>
      <c r="L77" s="253">
        <f t="shared" si="13"/>
        <v>0</v>
      </c>
      <c r="M77" s="252"/>
      <c r="N77" s="253">
        <f t="shared" si="11"/>
        <v>0</v>
      </c>
      <c r="O77" s="251">
        <f t="shared" si="8"/>
        <v>0</v>
      </c>
    </row>
    <row r="78" spans="2:15" ht="12.75">
      <c r="B78" s="248">
        <v>39977</v>
      </c>
      <c r="C78" s="250">
        <f t="shared" si="12"/>
        <v>0</v>
      </c>
      <c r="D78" s="249"/>
      <c r="E78" s="250">
        <f t="shared" si="7"/>
        <v>0</v>
      </c>
      <c r="F78" s="251">
        <f t="shared" si="9"/>
        <v>0</v>
      </c>
      <c r="H78" s="252"/>
      <c r="I78" s="252"/>
      <c r="J78" s="253">
        <f t="shared" si="10"/>
        <v>0</v>
      </c>
      <c r="L78" s="253">
        <f t="shared" si="13"/>
        <v>0</v>
      </c>
      <c r="M78" s="252"/>
      <c r="N78" s="253">
        <f t="shared" si="11"/>
        <v>0</v>
      </c>
      <c r="O78" s="251">
        <f t="shared" si="8"/>
        <v>0</v>
      </c>
    </row>
    <row r="79" spans="2:15" ht="12.75">
      <c r="B79" s="248">
        <v>39978</v>
      </c>
      <c r="C79" s="250">
        <f t="shared" si="12"/>
        <v>0</v>
      </c>
      <c r="D79" s="249"/>
      <c r="E79" s="250">
        <f t="shared" si="7"/>
        <v>0</v>
      </c>
      <c r="F79" s="251">
        <f t="shared" si="9"/>
        <v>0</v>
      </c>
      <c r="H79" s="252"/>
      <c r="I79" s="252"/>
      <c r="J79" s="253">
        <f t="shared" si="10"/>
        <v>0</v>
      </c>
      <c r="L79" s="253">
        <f t="shared" si="13"/>
        <v>0</v>
      </c>
      <c r="M79" s="252"/>
      <c r="N79" s="253">
        <f t="shared" si="11"/>
        <v>0</v>
      </c>
      <c r="O79" s="251">
        <f t="shared" si="8"/>
        <v>0</v>
      </c>
    </row>
    <row r="80" spans="2:15" ht="12.75">
      <c r="B80" s="248">
        <v>39979</v>
      </c>
      <c r="C80" s="250">
        <f t="shared" si="12"/>
        <v>0</v>
      </c>
      <c r="D80" s="249"/>
      <c r="E80" s="250">
        <f t="shared" si="7"/>
        <v>0</v>
      </c>
      <c r="F80" s="251">
        <f t="shared" si="9"/>
        <v>0</v>
      </c>
      <c r="H80" s="252"/>
      <c r="I80" s="252"/>
      <c r="J80" s="253">
        <f t="shared" si="10"/>
        <v>0</v>
      </c>
      <c r="L80" s="253">
        <f t="shared" si="13"/>
        <v>0</v>
      </c>
      <c r="M80" s="252"/>
      <c r="N80" s="253">
        <f t="shared" si="11"/>
        <v>0</v>
      </c>
      <c r="O80" s="251">
        <f t="shared" si="8"/>
        <v>0</v>
      </c>
    </row>
    <row r="81" spans="2:15" ht="12.75">
      <c r="B81" s="248">
        <v>39980</v>
      </c>
      <c r="C81" s="250">
        <f t="shared" si="12"/>
        <v>0</v>
      </c>
      <c r="D81" s="249"/>
      <c r="E81" s="250">
        <f t="shared" si="7"/>
        <v>0</v>
      </c>
      <c r="F81" s="251">
        <f t="shared" si="9"/>
        <v>0</v>
      </c>
      <c r="H81" s="252"/>
      <c r="I81" s="252"/>
      <c r="J81" s="253">
        <f t="shared" si="10"/>
        <v>0</v>
      </c>
      <c r="L81" s="253">
        <f t="shared" si="13"/>
        <v>0</v>
      </c>
      <c r="M81" s="252"/>
      <c r="N81" s="253">
        <f t="shared" si="11"/>
        <v>0</v>
      </c>
      <c r="O81" s="251">
        <f t="shared" si="8"/>
        <v>0</v>
      </c>
    </row>
    <row r="82" spans="2:15" ht="12.75">
      <c r="B82" s="248">
        <v>39981</v>
      </c>
      <c r="C82" s="250">
        <f t="shared" si="12"/>
        <v>0</v>
      </c>
      <c r="D82" s="249"/>
      <c r="E82" s="250">
        <f t="shared" si="7"/>
        <v>0</v>
      </c>
      <c r="F82" s="251">
        <f t="shared" si="9"/>
        <v>0</v>
      </c>
      <c r="H82" s="252"/>
      <c r="I82" s="252"/>
      <c r="J82" s="253">
        <f t="shared" si="10"/>
        <v>0</v>
      </c>
      <c r="L82" s="253">
        <f t="shared" si="13"/>
        <v>0</v>
      </c>
      <c r="M82" s="252"/>
      <c r="N82" s="253">
        <f t="shared" si="11"/>
        <v>0</v>
      </c>
      <c r="O82" s="251">
        <f t="shared" si="8"/>
        <v>0</v>
      </c>
    </row>
    <row r="83" spans="2:15" ht="12.75">
      <c r="B83" s="248">
        <v>39982</v>
      </c>
      <c r="C83" s="250">
        <f t="shared" si="12"/>
        <v>0</v>
      </c>
      <c r="D83" s="249"/>
      <c r="E83" s="250">
        <f t="shared" si="7"/>
        <v>0</v>
      </c>
      <c r="F83" s="251">
        <f t="shared" si="9"/>
        <v>0</v>
      </c>
      <c r="H83" s="252"/>
      <c r="I83" s="252"/>
      <c r="J83" s="253">
        <f t="shared" si="10"/>
        <v>0</v>
      </c>
      <c r="L83" s="253">
        <f t="shared" si="13"/>
        <v>0</v>
      </c>
      <c r="M83" s="252"/>
      <c r="N83" s="253">
        <f t="shared" si="11"/>
        <v>0</v>
      </c>
      <c r="O83" s="251">
        <f t="shared" si="8"/>
        <v>0</v>
      </c>
    </row>
    <row r="84" spans="2:15" ht="12.75">
      <c r="B84" s="248">
        <v>39983</v>
      </c>
      <c r="C84" s="250">
        <f t="shared" si="12"/>
        <v>0</v>
      </c>
      <c r="D84" s="249"/>
      <c r="E84" s="250">
        <f t="shared" si="7"/>
        <v>0</v>
      </c>
      <c r="F84" s="251">
        <f t="shared" si="9"/>
        <v>0</v>
      </c>
      <c r="H84" s="252"/>
      <c r="I84" s="252"/>
      <c r="J84" s="253">
        <f t="shared" si="10"/>
        <v>0</v>
      </c>
      <c r="L84" s="253">
        <f t="shared" si="13"/>
        <v>0</v>
      </c>
      <c r="M84" s="252"/>
      <c r="N84" s="253">
        <f t="shared" si="11"/>
        <v>0</v>
      </c>
      <c r="O84" s="251">
        <f t="shared" si="8"/>
        <v>0</v>
      </c>
    </row>
    <row r="85" spans="2:15" ht="12.75">
      <c r="B85" s="248">
        <v>39984</v>
      </c>
      <c r="C85" s="250">
        <f t="shared" si="12"/>
        <v>0</v>
      </c>
      <c r="D85" s="249"/>
      <c r="E85" s="250">
        <f t="shared" si="7"/>
        <v>0</v>
      </c>
      <c r="F85" s="251">
        <f t="shared" si="9"/>
        <v>0</v>
      </c>
      <c r="H85" s="252"/>
      <c r="I85" s="252"/>
      <c r="J85" s="253">
        <f t="shared" si="10"/>
        <v>0</v>
      </c>
      <c r="L85" s="253">
        <f t="shared" si="13"/>
        <v>0</v>
      </c>
      <c r="M85" s="252"/>
      <c r="N85" s="253">
        <f t="shared" si="11"/>
        <v>0</v>
      </c>
      <c r="O85" s="251">
        <f t="shared" si="8"/>
        <v>0</v>
      </c>
    </row>
    <row r="86" spans="2:15" ht="12.75">
      <c r="B86" s="248">
        <v>39985</v>
      </c>
      <c r="C86" s="250">
        <f t="shared" si="12"/>
        <v>0</v>
      </c>
      <c r="D86" s="249"/>
      <c r="E86" s="250">
        <f t="shared" si="7"/>
        <v>0</v>
      </c>
      <c r="F86" s="251">
        <f t="shared" si="9"/>
        <v>0</v>
      </c>
      <c r="H86" s="252"/>
      <c r="I86" s="252"/>
      <c r="J86" s="253">
        <f t="shared" si="10"/>
        <v>0</v>
      </c>
      <c r="L86" s="253">
        <f t="shared" si="13"/>
        <v>0</v>
      </c>
      <c r="M86" s="252"/>
      <c r="N86" s="253">
        <f t="shared" si="11"/>
        <v>0</v>
      </c>
      <c r="O86" s="251">
        <f t="shared" si="8"/>
        <v>0</v>
      </c>
    </row>
    <row r="87" spans="2:15" ht="12.75">
      <c r="B87" s="248">
        <v>39986</v>
      </c>
      <c r="C87" s="250">
        <f t="shared" si="12"/>
        <v>0</v>
      </c>
      <c r="D87" s="249"/>
      <c r="E87" s="250">
        <f t="shared" si="7"/>
        <v>0</v>
      </c>
      <c r="F87" s="251">
        <f t="shared" si="9"/>
        <v>0</v>
      </c>
      <c r="H87" s="252"/>
      <c r="I87" s="252"/>
      <c r="J87" s="253">
        <f t="shared" si="10"/>
        <v>0</v>
      </c>
      <c r="L87" s="253">
        <f t="shared" si="13"/>
        <v>0</v>
      </c>
      <c r="M87" s="252"/>
      <c r="N87" s="253">
        <f t="shared" si="11"/>
        <v>0</v>
      </c>
      <c r="O87" s="251">
        <f t="shared" si="8"/>
        <v>0</v>
      </c>
    </row>
    <row r="88" spans="2:15" ht="12.75">
      <c r="B88" s="248">
        <v>39987</v>
      </c>
      <c r="C88" s="250">
        <f t="shared" si="12"/>
        <v>0</v>
      </c>
      <c r="D88" s="249"/>
      <c r="E88" s="250">
        <f t="shared" si="7"/>
        <v>0</v>
      </c>
      <c r="F88" s="251">
        <f t="shared" si="9"/>
        <v>0</v>
      </c>
      <c r="H88" s="252"/>
      <c r="I88" s="252"/>
      <c r="J88" s="253">
        <f t="shared" si="10"/>
        <v>0</v>
      </c>
      <c r="L88" s="253">
        <f t="shared" si="13"/>
        <v>0</v>
      </c>
      <c r="M88" s="252"/>
      <c r="N88" s="253">
        <f t="shared" si="11"/>
        <v>0</v>
      </c>
      <c r="O88" s="251">
        <f t="shared" si="8"/>
        <v>0</v>
      </c>
    </row>
    <row r="89" spans="2:15" ht="12.75">
      <c r="B89" s="248">
        <v>39988</v>
      </c>
      <c r="C89" s="250">
        <f t="shared" si="12"/>
        <v>0</v>
      </c>
      <c r="D89" s="249"/>
      <c r="E89" s="250">
        <f t="shared" si="7"/>
        <v>0</v>
      </c>
      <c r="F89" s="251">
        <f t="shared" si="9"/>
        <v>0</v>
      </c>
      <c r="H89" s="252"/>
      <c r="I89" s="252"/>
      <c r="J89" s="253">
        <f t="shared" si="10"/>
        <v>0</v>
      </c>
      <c r="L89" s="253">
        <f t="shared" si="13"/>
        <v>0</v>
      </c>
      <c r="M89" s="252"/>
      <c r="N89" s="253">
        <f t="shared" si="11"/>
        <v>0</v>
      </c>
      <c r="O89" s="251">
        <f t="shared" si="8"/>
        <v>0</v>
      </c>
    </row>
    <row r="90" spans="2:15" ht="12.75">
      <c r="B90" s="248">
        <v>39989</v>
      </c>
      <c r="C90" s="250">
        <f t="shared" si="12"/>
        <v>0</v>
      </c>
      <c r="D90" s="249"/>
      <c r="E90" s="250">
        <f t="shared" si="7"/>
        <v>0</v>
      </c>
      <c r="F90" s="251">
        <f t="shared" si="9"/>
        <v>0</v>
      </c>
      <c r="H90" s="252"/>
      <c r="I90" s="252"/>
      <c r="J90" s="253">
        <f t="shared" si="10"/>
        <v>0</v>
      </c>
      <c r="L90" s="253">
        <f t="shared" si="13"/>
        <v>0</v>
      </c>
      <c r="M90" s="252"/>
      <c r="N90" s="253">
        <f t="shared" si="11"/>
        <v>0</v>
      </c>
      <c r="O90" s="251">
        <f t="shared" si="8"/>
        <v>0</v>
      </c>
    </row>
    <row r="91" spans="2:15" ht="12.75">
      <c r="B91" s="248">
        <v>39990</v>
      </c>
      <c r="C91" s="250">
        <f t="shared" si="12"/>
        <v>0</v>
      </c>
      <c r="D91" s="249"/>
      <c r="E91" s="250">
        <f t="shared" si="7"/>
        <v>0</v>
      </c>
      <c r="F91" s="251">
        <f t="shared" si="9"/>
        <v>0</v>
      </c>
      <c r="H91" s="252"/>
      <c r="I91" s="252"/>
      <c r="J91" s="253">
        <f t="shared" si="10"/>
        <v>0</v>
      </c>
      <c r="L91" s="253">
        <f t="shared" si="13"/>
        <v>0</v>
      </c>
      <c r="M91" s="252"/>
      <c r="N91" s="253">
        <f t="shared" si="11"/>
        <v>0</v>
      </c>
      <c r="O91" s="251">
        <f t="shared" si="8"/>
        <v>0</v>
      </c>
    </row>
    <row r="92" spans="2:15" ht="12.75">
      <c r="B92" s="248">
        <v>39991</v>
      </c>
      <c r="C92" s="250">
        <f t="shared" si="12"/>
        <v>0</v>
      </c>
      <c r="D92" s="249"/>
      <c r="E92" s="250">
        <f t="shared" si="7"/>
        <v>0</v>
      </c>
      <c r="F92" s="251">
        <f t="shared" si="9"/>
        <v>0</v>
      </c>
      <c r="H92" s="252"/>
      <c r="I92" s="252"/>
      <c r="J92" s="253">
        <f t="shared" si="10"/>
        <v>0</v>
      </c>
      <c r="L92" s="253">
        <f t="shared" si="13"/>
        <v>0</v>
      </c>
      <c r="M92" s="252"/>
      <c r="N92" s="253">
        <f t="shared" si="11"/>
        <v>0</v>
      </c>
      <c r="O92" s="251">
        <f t="shared" si="8"/>
        <v>0</v>
      </c>
    </row>
    <row r="93" spans="2:15" ht="12.75">
      <c r="B93" s="248">
        <v>39992</v>
      </c>
      <c r="C93" s="250">
        <f t="shared" si="12"/>
        <v>0</v>
      </c>
      <c r="D93" s="249"/>
      <c r="E93" s="250">
        <f t="shared" si="7"/>
        <v>0</v>
      </c>
      <c r="F93" s="251">
        <f t="shared" si="9"/>
        <v>0</v>
      </c>
      <c r="H93" s="252"/>
      <c r="I93" s="252"/>
      <c r="J93" s="253">
        <f t="shared" si="10"/>
        <v>0</v>
      </c>
      <c r="L93" s="253">
        <f t="shared" si="13"/>
        <v>0</v>
      </c>
      <c r="M93" s="252"/>
      <c r="N93" s="253">
        <f t="shared" si="11"/>
        <v>0</v>
      </c>
      <c r="O93" s="251">
        <f t="shared" si="8"/>
        <v>0</v>
      </c>
    </row>
    <row r="94" spans="2:15" ht="12.75">
      <c r="B94" s="248">
        <v>39993</v>
      </c>
      <c r="C94" s="250">
        <f t="shared" si="12"/>
        <v>0</v>
      </c>
      <c r="D94" s="249"/>
      <c r="E94" s="250">
        <f t="shared" si="7"/>
        <v>0</v>
      </c>
      <c r="F94" s="251">
        <f t="shared" si="9"/>
        <v>0</v>
      </c>
      <c r="H94" s="252"/>
      <c r="I94" s="252"/>
      <c r="J94" s="253">
        <f t="shared" si="10"/>
        <v>0</v>
      </c>
      <c r="L94" s="253">
        <f t="shared" si="13"/>
        <v>0</v>
      </c>
      <c r="M94" s="252"/>
      <c r="N94" s="253">
        <f t="shared" si="11"/>
        <v>0</v>
      </c>
      <c r="O94" s="251">
        <f t="shared" si="8"/>
        <v>0</v>
      </c>
    </row>
    <row r="95" spans="2:15" ht="12.75">
      <c r="B95" s="248">
        <v>39994</v>
      </c>
      <c r="C95" s="250">
        <f t="shared" si="12"/>
        <v>0</v>
      </c>
      <c r="D95" s="249"/>
      <c r="E95" s="250">
        <f t="shared" si="7"/>
        <v>0</v>
      </c>
      <c r="F95" s="251">
        <f t="shared" si="9"/>
        <v>0</v>
      </c>
      <c r="H95" s="252"/>
      <c r="I95" s="252"/>
      <c r="J95" s="253">
        <f t="shared" si="10"/>
        <v>0</v>
      </c>
      <c r="L95" s="253">
        <f t="shared" si="13"/>
        <v>0</v>
      </c>
      <c r="M95" s="252"/>
      <c r="N95" s="253">
        <f t="shared" si="11"/>
        <v>0</v>
      </c>
      <c r="O95" s="251">
        <f t="shared" si="8"/>
        <v>0</v>
      </c>
    </row>
    <row r="96" spans="2:15" ht="12.75">
      <c r="B96" s="248">
        <v>39995</v>
      </c>
      <c r="C96" s="250">
        <f t="shared" si="12"/>
        <v>0</v>
      </c>
      <c r="D96" s="249"/>
      <c r="E96" s="250">
        <f t="shared" si="7"/>
        <v>0</v>
      </c>
      <c r="F96" s="251">
        <f t="shared" si="9"/>
        <v>0</v>
      </c>
      <c r="H96" s="252"/>
      <c r="I96" s="252"/>
      <c r="J96" s="253">
        <f t="shared" si="10"/>
        <v>0</v>
      </c>
      <c r="L96" s="253">
        <f t="shared" si="13"/>
        <v>0</v>
      </c>
      <c r="M96" s="252"/>
      <c r="N96" s="253">
        <f t="shared" si="11"/>
        <v>0</v>
      </c>
      <c r="O96" s="251">
        <f t="shared" si="8"/>
        <v>0</v>
      </c>
    </row>
    <row r="97" spans="2:15" ht="12.75">
      <c r="B97" s="248">
        <v>39996</v>
      </c>
      <c r="C97" s="250">
        <f t="shared" si="12"/>
        <v>0</v>
      </c>
      <c r="D97" s="249"/>
      <c r="E97" s="250">
        <f t="shared" si="7"/>
        <v>0</v>
      </c>
      <c r="F97" s="251">
        <f t="shared" si="9"/>
        <v>0</v>
      </c>
      <c r="H97" s="252"/>
      <c r="I97" s="252"/>
      <c r="J97" s="253">
        <f t="shared" si="10"/>
        <v>0</v>
      </c>
      <c r="L97" s="253">
        <f t="shared" si="13"/>
        <v>0</v>
      </c>
      <c r="M97" s="252"/>
      <c r="N97" s="253">
        <f t="shared" si="11"/>
        <v>0</v>
      </c>
      <c r="O97" s="251">
        <f t="shared" si="8"/>
        <v>0</v>
      </c>
    </row>
    <row r="98" spans="2:15" ht="12.75">
      <c r="B98" s="248">
        <v>39997</v>
      </c>
      <c r="C98" s="250">
        <f t="shared" si="12"/>
        <v>0</v>
      </c>
      <c r="D98" s="249"/>
      <c r="E98" s="250">
        <f t="shared" si="7"/>
        <v>0</v>
      </c>
      <c r="F98" s="251">
        <f t="shared" si="9"/>
        <v>0</v>
      </c>
      <c r="H98" s="252"/>
      <c r="I98" s="252"/>
      <c r="J98" s="253">
        <f t="shared" si="10"/>
        <v>0</v>
      </c>
      <c r="L98" s="253">
        <f t="shared" si="13"/>
        <v>0</v>
      </c>
      <c r="M98" s="252"/>
      <c r="N98" s="253">
        <f t="shared" si="11"/>
        <v>0</v>
      </c>
      <c r="O98" s="251">
        <f t="shared" si="8"/>
        <v>0</v>
      </c>
    </row>
    <row r="99" spans="2:15" ht="12.75">
      <c r="B99" s="248">
        <v>39998</v>
      </c>
      <c r="C99" s="250">
        <f t="shared" si="12"/>
        <v>0</v>
      </c>
      <c r="D99" s="249"/>
      <c r="E99" s="250">
        <f aca="true" t="shared" si="14" ref="E99:E162">D99-C99</f>
        <v>0</v>
      </c>
      <c r="F99" s="251">
        <f t="shared" si="9"/>
        <v>0</v>
      </c>
      <c r="H99" s="252"/>
      <c r="I99" s="252"/>
      <c r="J99" s="253">
        <f t="shared" si="10"/>
        <v>0</v>
      </c>
      <c r="L99" s="253">
        <f t="shared" si="13"/>
        <v>0</v>
      </c>
      <c r="M99" s="252"/>
      <c r="N99" s="253">
        <f t="shared" si="11"/>
        <v>0</v>
      </c>
      <c r="O99" s="251">
        <f aca="true" t="shared" si="15" ref="O99:O162">N99*$F$1</f>
        <v>0</v>
      </c>
    </row>
    <row r="100" spans="2:15" ht="12.75">
      <c r="B100" s="248">
        <v>39999</v>
      </c>
      <c r="C100" s="250">
        <f t="shared" si="12"/>
        <v>0</v>
      </c>
      <c r="D100" s="249"/>
      <c r="E100" s="250">
        <f t="shared" si="14"/>
        <v>0</v>
      </c>
      <c r="F100" s="251">
        <f t="shared" si="9"/>
        <v>0</v>
      </c>
      <c r="H100" s="252"/>
      <c r="I100" s="252"/>
      <c r="J100" s="253">
        <f t="shared" si="10"/>
        <v>0</v>
      </c>
      <c r="L100" s="253">
        <f t="shared" si="13"/>
        <v>0</v>
      </c>
      <c r="M100" s="252"/>
      <c r="N100" s="253">
        <f t="shared" si="11"/>
        <v>0</v>
      </c>
      <c r="O100" s="251">
        <f t="shared" si="15"/>
        <v>0</v>
      </c>
    </row>
    <row r="101" spans="2:15" ht="12.75">
      <c r="B101" s="248">
        <v>40000</v>
      </c>
      <c r="C101" s="250">
        <f t="shared" si="12"/>
        <v>0</v>
      </c>
      <c r="D101" s="249"/>
      <c r="E101" s="250">
        <f t="shared" si="14"/>
        <v>0</v>
      </c>
      <c r="F101" s="251">
        <f t="shared" si="9"/>
        <v>0</v>
      </c>
      <c r="H101" s="252"/>
      <c r="I101" s="252"/>
      <c r="J101" s="253">
        <f t="shared" si="10"/>
        <v>0</v>
      </c>
      <c r="L101" s="253">
        <f t="shared" si="13"/>
        <v>0</v>
      </c>
      <c r="M101" s="252"/>
      <c r="N101" s="253">
        <f t="shared" si="11"/>
        <v>0</v>
      </c>
      <c r="O101" s="251">
        <f t="shared" si="15"/>
        <v>0</v>
      </c>
    </row>
    <row r="102" spans="2:15" ht="12.75">
      <c r="B102" s="248">
        <v>40001</v>
      </c>
      <c r="C102" s="250">
        <f t="shared" si="12"/>
        <v>0</v>
      </c>
      <c r="D102" s="249"/>
      <c r="E102" s="250">
        <f t="shared" si="14"/>
        <v>0</v>
      </c>
      <c r="F102" s="251">
        <f t="shared" si="9"/>
        <v>0</v>
      </c>
      <c r="H102" s="252"/>
      <c r="I102" s="252"/>
      <c r="J102" s="253">
        <f t="shared" si="10"/>
        <v>0</v>
      </c>
      <c r="L102" s="253">
        <f t="shared" si="13"/>
        <v>0</v>
      </c>
      <c r="M102" s="252"/>
      <c r="N102" s="253">
        <f t="shared" si="11"/>
        <v>0</v>
      </c>
      <c r="O102" s="251">
        <f t="shared" si="15"/>
        <v>0</v>
      </c>
    </row>
    <row r="103" spans="2:15" ht="12.75">
      <c r="B103" s="248">
        <v>40002</v>
      </c>
      <c r="C103" s="250">
        <f t="shared" si="12"/>
        <v>0</v>
      </c>
      <c r="D103" s="249"/>
      <c r="E103" s="250">
        <f t="shared" si="14"/>
        <v>0</v>
      </c>
      <c r="F103" s="251">
        <f t="shared" si="9"/>
        <v>0</v>
      </c>
      <c r="H103" s="252"/>
      <c r="I103" s="252"/>
      <c r="J103" s="253">
        <f t="shared" si="10"/>
        <v>0</v>
      </c>
      <c r="L103" s="253">
        <f t="shared" si="13"/>
        <v>0</v>
      </c>
      <c r="M103" s="252"/>
      <c r="N103" s="253">
        <f t="shared" si="11"/>
        <v>0</v>
      </c>
      <c r="O103" s="251">
        <f t="shared" si="15"/>
        <v>0</v>
      </c>
    </row>
    <row r="104" spans="2:15" ht="12.75">
      <c r="B104" s="248">
        <v>40003</v>
      </c>
      <c r="C104" s="250">
        <f t="shared" si="12"/>
        <v>0</v>
      </c>
      <c r="D104" s="249"/>
      <c r="E104" s="250">
        <f t="shared" si="14"/>
        <v>0</v>
      </c>
      <c r="F104" s="251">
        <f t="shared" si="9"/>
        <v>0</v>
      </c>
      <c r="H104" s="252"/>
      <c r="I104" s="252"/>
      <c r="J104" s="253">
        <f t="shared" si="10"/>
        <v>0</v>
      </c>
      <c r="L104" s="253">
        <f t="shared" si="13"/>
        <v>0</v>
      </c>
      <c r="M104" s="252"/>
      <c r="N104" s="253">
        <f t="shared" si="11"/>
        <v>0</v>
      </c>
      <c r="O104" s="251">
        <f t="shared" si="15"/>
        <v>0</v>
      </c>
    </row>
    <row r="105" spans="2:15" ht="12.75">
      <c r="B105" s="248">
        <v>40004</v>
      </c>
      <c r="C105" s="250">
        <f t="shared" si="12"/>
        <v>0</v>
      </c>
      <c r="D105" s="249"/>
      <c r="E105" s="250">
        <f t="shared" si="14"/>
        <v>0</v>
      </c>
      <c r="F105" s="251">
        <f t="shared" si="9"/>
        <v>0</v>
      </c>
      <c r="H105" s="252"/>
      <c r="I105" s="252"/>
      <c r="J105" s="253">
        <f t="shared" si="10"/>
        <v>0</v>
      </c>
      <c r="L105" s="253">
        <f t="shared" si="13"/>
        <v>0</v>
      </c>
      <c r="M105" s="252"/>
      <c r="N105" s="253">
        <f t="shared" si="11"/>
        <v>0</v>
      </c>
      <c r="O105" s="251">
        <f t="shared" si="15"/>
        <v>0</v>
      </c>
    </row>
    <row r="106" spans="2:15" ht="12.75">
      <c r="B106" s="248">
        <v>40005</v>
      </c>
      <c r="C106" s="250">
        <f t="shared" si="12"/>
        <v>0</v>
      </c>
      <c r="D106" s="249"/>
      <c r="E106" s="250">
        <f t="shared" si="14"/>
        <v>0</v>
      </c>
      <c r="F106" s="251">
        <f t="shared" si="9"/>
        <v>0</v>
      </c>
      <c r="H106" s="252"/>
      <c r="I106" s="252"/>
      <c r="J106" s="253">
        <f t="shared" si="10"/>
        <v>0</v>
      </c>
      <c r="L106" s="253">
        <f t="shared" si="13"/>
        <v>0</v>
      </c>
      <c r="M106" s="252"/>
      <c r="N106" s="253">
        <f t="shared" si="11"/>
        <v>0</v>
      </c>
      <c r="O106" s="251">
        <f t="shared" si="15"/>
        <v>0</v>
      </c>
    </row>
    <row r="107" spans="2:15" ht="12.75">
      <c r="B107" s="248">
        <v>40006</v>
      </c>
      <c r="C107" s="250">
        <f t="shared" si="12"/>
        <v>0</v>
      </c>
      <c r="D107" s="249"/>
      <c r="E107" s="250">
        <f t="shared" si="14"/>
        <v>0</v>
      </c>
      <c r="F107" s="251">
        <f t="shared" si="9"/>
        <v>0</v>
      </c>
      <c r="H107" s="252"/>
      <c r="I107" s="252"/>
      <c r="J107" s="253">
        <f t="shared" si="10"/>
        <v>0</v>
      </c>
      <c r="L107" s="253">
        <f t="shared" si="13"/>
        <v>0</v>
      </c>
      <c r="M107" s="252"/>
      <c r="N107" s="253">
        <f t="shared" si="11"/>
        <v>0</v>
      </c>
      <c r="O107" s="251">
        <f t="shared" si="15"/>
        <v>0</v>
      </c>
    </row>
    <row r="108" spans="2:15" ht="12.75">
      <c r="B108" s="248">
        <v>40007</v>
      </c>
      <c r="C108" s="250">
        <f t="shared" si="12"/>
        <v>0</v>
      </c>
      <c r="D108" s="249"/>
      <c r="E108" s="250">
        <f t="shared" si="14"/>
        <v>0</v>
      </c>
      <c r="F108" s="251">
        <f t="shared" si="9"/>
        <v>0</v>
      </c>
      <c r="H108" s="252"/>
      <c r="I108" s="252"/>
      <c r="J108" s="253">
        <f t="shared" si="10"/>
        <v>0</v>
      </c>
      <c r="L108" s="253">
        <f t="shared" si="13"/>
        <v>0</v>
      </c>
      <c r="M108" s="252"/>
      <c r="N108" s="253">
        <f t="shared" si="11"/>
        <v>0</v>
      </c>
      <c r="O108" s="251">
        <f t="shared" si="15"/>
        <v>0</v>
      </c>
    </row>
    <row r="109" spans="2:15" ht="12.75">
      <c r="B109" s="248">
        <v>40008</v>
      </c>
      <c r="C109" s="250">
        <f t="shared" si="12"/>
        <v>0</v>
      </c>
      <c r="D109" s="249"/>
      <c r="E109" s="250">
        <f t="shared" si="14"/>
        <v>0</v>
      </c>
      <c r="F109" s="251">
        <f t="shared" si="9"/>
        <v>0</v>
      </c>
      <c r="H109" s="252"/>
      <c r="I109" s="252"/>
      <c r="J109" s="253">
        <f t="shared" si="10"/>
        <v>0</v>
      </c>
      <c r="L109" s="253">
        <f t="shared" si="13"/>
        <v>0</v>
      </c>
      <c r="M109" s="252"/>
      <c r="N109" s="253">
        <f t="shared" si="11"/>
        <v>0</v>
      </c>
      <c r="O109" s="251">
        <f t="shared" si="15"/>
        <v>0</v>
      </c>
    </row>
    <row r="110" spans="2:15" ht="12.75">
      <c r="B110" s="248">
        <v>40009</v>
      </c>
      <c r="C110" s="250">
        <f t="shared" si="12"/>
        <v>0</v>
      </c>
      <c r="D110" s="249"/>
      <c r="E110" s="250">
        <f t="shared" si="14"/>
        <v>0</v>
      </c>
      <c r="F110" s="251">
        <f t="shared" si="9"/>
        <v>0</v>
      </c>
      <c r="H110" s="252"/>
      <c r="I110" s="252"/>
      <c r="J110" s="253">
        <f t="shared" si="10"/>
        <v>0</v>
      </c>
      <c r="L110" s="253">
        <f t="shared" si="13"/>
        <v>0</v>
      </c>
      <c r="M110" s="252"/>
      <c r="N110" s="253">
        <f t="shared" si="11"/>
        <v>0</v>
      </c>
      <c r="O110" s="251">
        <f t="shared" si="15"/>
        <v>0</v>
      </c>
    </row>
    <row r="111" spans="2:15" ht="12.75">
      <c r="B111" s="248">
        <v>40010</v>
      </c>
      <c r="C111" s="250">
        <f t="shared" si="12"/>
        <v>0</v>
      </c>
      <c r="D111" s="249"/>
      <c r="E111" s="250">
        <f t="shared" si="14"/>
        <v>0</v>
      </c>
      <c r="F111" s="251">
        <f t="shared" si="9"/>
        <v>0</v>
      </c>
      <c r="H111" s="252"/>
      <c r="I111" s="252"/>
      <c r="J111" s="253">
        <f t="shared" si="10"/>
        <v>0</v>
      </c>
      <c r="L111" s="253">
        <f t="shared" si="13"/>
        <v>0</v>
      </c>
      <c r="M111" s="252"/>
      <c r="N111" s="253">
        <f t="shared" si="11"/>
        <v>0</v>
      </c>
      <c r="O111" s="251">
        <f t="shared" si="15"/>
        <v>0</v>
      </c>
    </row>
    <row r="112" spans="2:15" ht="12.75">
      <c r="B112" s="248">
        <v>40011</v>
      </c>
      <c r="C112" s="250">
        <f t="shared" si="12"/>
        <v>0</v>
      </c>
      <c r="D112" s="249"/>
      <c r="E112" s="250">
        <f t="shared" si="14"/>
        <v>0</v>
      </c>
      <c r="F112" s="251">
        <f t="shared" si="9"/>
        <v>0</v>
      </c>
      <c r="H112" s="252"/>
      <c r="I112" s="252"/>
      <c r="J112" s="253">
        <f t="shared" si="10"/>
        <v>0</v>
      </c>
      <c r="L112" s="253">
        <f t="shared" si="13"/>
        <v>0</v>
      </c>
      <c r="M112" s="252"/>
      <c r="N112" s="253">
        <f t="shared" si="11"/>
        <v>0</v>
      </c>
      <c r="O112" s="251">
        <f t="shared" si="15"/>
        <v>0</v>
      </c>
    </row>
    <row r="113" spans="2:15" ht="12.75">
      <c r="B113" s="248">
        <v>40012</v>
      </c>
      <c r="C113" s="250">
        <f t="shared" si="12"/>
        <v>0</v>
      </c>
      <c r="D113" s="249"/>
      <c r="E113" s="250">
        <f t="shared" si="14"/>
        <v>0</v>
      </c>
      <c r="F113" s="251">
        <f t="shared" si="9"/>
        <v>0</v>
      </c>
      <c r="H113" s="252"/>
      <c r="I113" s="252"/>
      <c r="J113" s="253">
        <f t="shared" si="10"/>
        <v>0</v>
      </c>
      <c r="L113" s="253">
        <f t="shared" si="13"/>
        <v>0</v>
      </c>
      <c r="M113" s="252"/>
      <c r="N113" s="253">
        <f t="shared" si="11"/>
        <v>0</v>
      </c>
      <c r="O113" s="251">
        <f t="shared" si="15"/>
        <v>0</v>
      </c>
    </row>
    <row r="114" spans="2:15" ht="12.75">
      <c r="B114" s="248">
        <v>40013</v>
      </c>
      <c r="C114" s="250">
        <f t="shared" si="12"/>
        <v>0</v>
      </c>
      <c r="D114" s="249"/>
      <c r="E114" s="250">
        <f t="shared" si="14"/>
        <v>0</v>
      </c>
      <c r="F114" s="251">
        <f t="shared" si="9"/>
        <v>0</v>
      </c>
      <c r="H114" s="252"/>
      <c r="I114" s="252"/>
      <c r="J114" s="253">
        <f t="shared" si="10"/>
        <v>0</v>
      </c>
      <c r="L114" s="253">
        <f t="shared" si="13"/>
        <v>0</v>
      </c>
      <c r="M114" s="252"/>
      <c r="N114" s="253">
        <f t="shared" si="11"/>
        <v>0</v>
      </c>
      <c r="O114" s="251">
        <f t="shared" si="15"/>
        <v>0</v>
      </c>
    </row>
    <row r="115" spans="2:15" ht="12.75">
      <c r="B115" s="248">
        <v>40014</v>
      </c>
      <c r="C115" s="250">
        <f t="shared" si="12"/>
        <v>0</v>
      </c>
      <c r="D115" s="249"/>
      <c r="E115" s="250">
        <f t="shared" si="14"/>
        <v>0</v>
      </c>
      <c r="F115" s="251">
        <f t="shared" si="9"/>
        <v>0</v>
      </c>
      <c r="H115" s="252"/>
      <c r="I115" s="252"/>
      <c r="J115" s="253">
        <f t="shared" si="10"/>
        <v>0</v>
      </c>
      <c r="L115" s="253">
        <f t="shared" si="13"/>
        <v>0</v>
      </c>
      <c r="M115" s="252"/>
      <c r="N115" s="253">
        <f t="shared" si="11"/>
        <v>0</v>
      </c>
      <c r="O115" s="251">
        <f t="shared" si="15"/>
        <v>0</v>
      </c>
    </row>
    <row r="116" spans="2:15" ht="12.75">
      <c r="B116" s="248">
        <v>40015</v>
      </c>
      <c r="C116" s="250">
        <f t="shared" si="12"/>
        <v>0</v>
      </c>
      <c r="D116" s="249"/>
      <c r="E116" s="250">
        <f t="shared" si="14"/>
        <v>0</v>
      </c>
      <c r="F116" s="251">
        <f t="shared" si="9"/>
        <v>0</v>
      </c>
      <c r="H116" s="252"/>
      <c r="I116" s="252"/>
      <c r="J116" s="253">
        <f t="shared" si="10"/>
        <v>0</v>
      </c>
      <c r="L116" s="253">
        <f t="shared" si="13"/>
        <v>0</v>
      </c>
      <c r="M116" s="252"/>
      <c r="N116" s="253">
        <f t="shared" si="11"/>
        <v>0</v>
      </c>
      <c r="O116" s="251">
        <f t="shared" si="15"/>
        <v>0</v>
      </c>
    </row>
    <row r="117" spans="2:15" ht="12.75">
      <c r="B117" s="248">
        <v>40016</v>
      </c>
      <c r="C117" s="250">
        <f t="shared" si="12"/>
        <v>0</v>
      </c>
      <c r="D117" s="249"/>
      <c r="E117" s="250">
        <f t="shared" si="14"/>
        <v>0</v>
      </c>
      <c r="F117" s="251">
        <f t="shared" si="9"/>
        <v>0</v>
      </c>
      <c r="H117" s="252"/>
      <c r="I117" s="252"/>
      <c r="J117" s="253">
        <f t="shared" si="10"/>
        <v>0</v>
      </c>
      <c r="L117" s="253">
        <f t="shared" si="13"/>
        <v>0</v>
      </c>
      <c r="M117" s="252"/>
      <c r="N117" s="253">
        <f t="shared" si="11"/>
        <v>0</v>
      </c>
      <c r="O117" s="251">
        <f t="shared" si="15"/>
        <v>0</v>
      </c>
    </row>
    <row r="118" spans="2:15" ht="12.75">
      <c r="B118" s="248">
        <v>40017</v>
      </c>
      <c r="C118" s="250">
        <f t="shared" si="12"/>
        <v>0</v>
      </c>
      <c r="D118" s="249"/>
      <c r="E118" s="250">
        <f t="shared" si="14"/>
        <v>0</v>
      </c>
      <c r="F118" s="251">
        <f t="shared" si="9"/>
        <v>0</v>
      </c>
      <c r="H118" s="252"/>
      <c r="I118" s="252"/>
      <c r="J118" s="253">
        <f t="shared" si="10"/>
        <v>0</v>
      </c>
      <c r="L118" s="253">
        <f t="shared" si="13"/>
        <v>0</v>
      </c>
      <c r="M118" s="252"/>
      <c r="N118" s="253">
        <f t="shared" si="11"/>
        <v>0</v>
      </c>
      <c r="O118" s="251">
        <f t="shared" si="15"/>
        <v>0</v>
      </c>
    </row>
    <row r="119" spans="2:15" ht="12.75">
      <c r="B119" s="248">
        <v>40018</v>
      </c>
      <c r="C119" s="250">
        <f t="shared" si="12"/>
        <v>0</v>
      </c>
      <c r="D119" s="249"/>
      <c r="E119" s="250">
        <f t="shared" si="14"/>
        <v>0</v>
      </c>
      <c r="F119" s="251">
        <f t="shared" si="9"/>
        <v>0</v>
      </c>
      <c r="H119" s="252"/>
      <c r="I119" s="252"/>
      <c r="J119" s="253">
        <f t="shared" si="10"/>
        <v>0</v>
      </c>
      <c r="L119" s="253">
        <f t="shared" si="13"/>
        <v>0</v>
      </c>
      <c r="M119" s="252"/>
      <c r="N119" s="253">
        <f t="shared" si="11"/>
        <v>0</v>
      </c>
      <c r="O119" s="251">
        <f t="shared" si="15"/>
        <v>0</v>
      </c>
    </row>
    <row r="120" spans="2:15" ht="12.75">
      <c r="B120" s="248">
        <v>40019</v>
      </c>
      <c r="C120" s="250">
        <f t="shared" si="12"/>
        <v>0</v>
      </c>
      <c r="D120" s="249"/>
      <c r="E120" s="250">
        <f t="shared" si="14"/>
        <v>0</v>
      </c>
      <c r="F120" s="251">
        <f t="shared" si="9"/>
        <v>0</v>
      </c>
      <c r="H120" s="252"/>
      <c r="I120" s="252"/>
      <c r="J120" s="253">
        <f t="shared" si="10"/>
        <v>0</v>
      </c>
      <c r="L120" s="253">
        <f t="shared" si="13"/>
        <v>0</v>
      </c>
      <c r="M120" s="252"/>
      <c r="N120" s="253">
        <f t="shared" si="11"/>
        <v>0</v>
      </c>
      <c r="O120" s="251">
        <f t="shared" si="15"/>
        <v>0</v>
      </c>
    </row>
    <row r="121" spans="2:15" ht="12.75">
      <c r="B121" s="248">
        <v>40020</v>
      </c>
      <c r="C121" s="250">
        <f t="shared" si="12"/>
        <v>0</v>
      </c>
      <c r="D121" s="249"/>
      <c r="E121" s="250">
        <f t="shared" si="14"/>
        <v>0</v>
      </c>
      <c r="F121" s="251">
        <f t="shared" si="9"/>
        <v>0</v>
      </c>
      <c r="H121" s="252"/>
      <c r="I121" s="252"/>
      <c r="J121" s="253">
        <f t="shared" si="10"/>
        <v>0</v>
      </c>
      <c r="L121" s="253">
        <f t="shared" si="13"/>
        <v>0</v>
      </c>
      <c r="M121" s="252"/>
      <c r="N121" s="253">
        <f t="shared" si="11"/>
        <v>0</v>
      </c>
      <c r="O121" s="251">
        <f t="shared" si="15"/>
        <v>0</v>
      </c>
    </row>
    <row r="122" spans="2:15" ht="12.75">
      <c r="B122" s="248">
        <v>40021</v>
      </c>
      <c r="C122" s="250">
        <f t="shared" si="12"/>
        <v>0</v>
      </c>
      <c r="D122" s="249"/>
      <c r="E122" s="250">
        <f t="shared" si="14"/>
        <v>0</v>
      </c>
      <c r="F122" s="251">
        <f t="shared" si="9"/>
        <v>0</v>
      </c>
      <c r="H122" s="252"/>
      <c r="I122" s="252"/>
      <c r="J122" s="253">
        <f t="shared" si="10"/>
        <v>0</v>
      </c>
      <c r="L122" s="253">
        <f t="shared" si="13"/>
        <v>0</v>
      </c>
      <c r="M122" s="252"/>
      <c r="N122" s="253">
        <f t="shared" si="11"/>
        <v>0</v>
      </c>
      <c r="O122" s="251">
        <f t="shared" si="15"/>
        <v>0</v>
      </c>
    </row>
    <row r="123" spans="2:15" ht="12.75">
      <c r="B123" s="248">
        <v>40022</v>
      </c>
      <c r="C123" s="250">
        <f t="shared" si="12"/>
        <v>0</v>
      </c>
      <c r="D123" s="249"/>
      <c r="E123" s="250">
        <f t="shared" si="14"/>
        <v>0</v>
      </c>
      <c r="F123" s="251">
        <f t="shared" si="9"/>
        <v>0</v>
      </c>
      <c r="H123" s="252"/>
      <c r="I123" s="252"/>
      <c r="J123" s="253">
        <f t="shared" si="10"/>
        <v>0</v>
      </c>
      <c r="L123" s="253">
        <f t="shared" si="13"/>
        <v>0</v>
      </c>
      <c r="M123" s="252"/>
      <c r="N123" s="253">
        <f t="shared" si="11"/>
        <v>0</v>
      </c>
      <c r="O123" s="251">
        <f t="shared" si="15"/>
        <v>0</v>
      </c>
    </row>
    <row r="124" spans="2:15" ht="12.75">
      <c r="B124" s="248">
        <v>40023</v>
      </c>
      <c r="C124" s="250">
        <f t="shared" si="12"/>
        <v>0</v>
      </c>
      <c r="D124" s="249"/>
      <c r="E124" s="250">
        <f t="shared" si="14"/>
        <v>0</v>
      </c>
      <c r="F124" s="251">
        <f t="shared" si="9"/>
        <v>0</v>
      </c>
      <c r="H124" s="252"/>
      <c r="I124" s="252"/>
      <c r="J124" s="253">
        <f t="shared" si="10"/>
        <v>0</v>
      </c>
      <c r="L124" s="253">
        <f t="shared" si="13"/>
        <v>0</v>
      </c>
      <c r="M124" s="252"/>
      <c r="N124" s="253">
        <f t="shared" si="11"/>
        <v>0</v>
      </c>
      <c r="O124" s="251">
        <f t="shared" si="15"/>
        <v>0</v>
      </c>
    </row>
    <row r="125" spans="2:15" ht="12.75">
      <c r="B125" s="248">
        <v>40024</v>
      </c>
      <c r="C125" s="250">
        <f t="shared" si="12"/>
        <v>0</v>
      </c>
      <c r="D125" s="249"/>
      <c r="E125" s="250">
        <f t="shared" si="14"/>
        <v>0</v>
      </c>
      <c r="F125" s="251">
        <f t="shared" si="9"/>
        <v>0</v>
      </c>
      <c r="H125" s="252"/>
      <c r="I125" s="252"/>
      <c r="J125" s="253">
        <f t="shared" si="10"/>
        <v>0</v>
      </c>
      <c r="L125" s="253">
        <f t="shared" si="13"/>
        <v>0</v>
      </c>
      <c r="M125" s="252"/>
      <c r="N125" s="253">
        <f t="shared" si="11"/>
        <v>0</v>
      </c>
      <c r="O125" s="251">
        <f t="shared" si="15"/>
        <v>0</v>
      </c>
    </row>
    <row r="126" spans="2:15" ht="12.75">
      <c r="B126" s="248">
        <v>40025</v>
      </c>
      <c r="C126" s="250">
        <f t="shared" si="12"/>
        <v>0</v>
      </c>
      <c r="D126" s="249"/>
      <c r="E126" s="250">
        <f t="shared" si="14"/>
        <v>0</v>
      </c>
      <c r="F126" s="251">
        <f t="shared" si="9"/>
        <v>0</v>
      </c>
      <c r="H126" s="252"/>
      <c r="I126" s="252"/>
      <c r="J126" s="253">
        <f t="shared" si="10"/>
        <v>0</v>
      </c>
      <c r="L126" s="253">
        <f t="shared" si="13"/>
        <v>0</v>
      </c>
      <c r="M126" s="252"/>
      <c r="N126" s="253">
        <f t="shared" si="11"/>
        <v>0</v>
      </c>
      <c r="O126" s="251">
        <f t="shared" si="15"/>
        <v>0</v>
      </c>
    </row>
    <row r="127" spans="2:15" ht="12.75">
      <c r="B127" s="248">
        <v>40026</v>
      </c>
      <c r="C127" s="250">
        <f t="shared" si="12"/>
        <v>0</v>
      </c>
      <c r="D127" s="249"/>
      <c r="E127" s="250">
        <f t="shared" si="14"/>
        <v>0</v>
      </c>
      <c r="F127" s="251">
        <f t="shared" si="9"/>
        <v>0</v>
      </c>
      <c r="H127" s="252"/>
      <c r="I127" s="252"/>
      <c r="J127" s="253">
        <f t="shared" si="10"/>
        <v>0</v>
      </c>
      <c r="L127" s="253">
        <f t="shared" si="13"/>
        <v>0</v>
      </c>
      <c r="M127" s="252"/>
      <c r="N127" s="253">
        <f t="shared" si="11"/>
        <v>0</v>
      </c>
      <c r="O127" s="251">
        <f t="shared" si="15"/>
        <v>0</v>
      </c>
    </row>
    <row r="128" spans="2:15" ht="12.75">
      <c r="B128" s="248">
        <v>40027</v>
      </c>
      <c r="C128" s="250">
        <f t="shared" si="12"/>
        <v>0</v>
      </c>
      <c r="D128" s="249"/>
      <c r="E128" s="250">
        <f t="shared" si="14"/>
        <v>0</v>
      </c>
      <c r="F128" s="251">
        <f t="shared" si="9"/>
        <v>0</v>
      </c>
      <c r="H128" s="252"/>
      <c r="I128" s="252"/>
      <c r="J128" s="253">
        <f t="shared" si="10"/>
        <v>0</v>
      </c>
      <c r="L128" s="253">
        <f t="shared" si="13"/>
        <v>0</v>
      </c>
      <c r="M128" s="252"/>
      <c r="N128" s="253">
        <f t="shared" si="11"/>
        <v>0</v>
      </c>
      <c r="O128" s="251">
        <f t="shared" si="15"/>
        <v>0</v>
      </c>
    </row>
    <row r="129" spans="2:15" ht="12.75">
      <c r="B129" s="248">
        <v>40028</v>
      </c>
      <c r="C129" s="250">
        <f t="shared" si="12"/>
        <v>0</v>
      </c>
      <c r="D129" s="249"/>
      <c r="E129" s="250">
        <f t="shared" si="14"/>
        <v>0</v>
      </c>
      <c r="F129" s="251">
        <f t="shared" si="9"/>
        <v>0</v>
      </c>
      <c r="H129" s="252"/>
      <c r="I129" s="252"/>
      <c r="J129" s="253">
        <f t="shared" si="10"/>
        <v>0</v>
      </c>
      <c r="L129" s="253">
        <f t="shared" si="13"/>
        <v>0</v>
      </c>
      <c r="M129" s="252"/>
      <c r="N129" s="253">
        <f t="shared" si="11"/>
        <v>0</v>
      </c>
      <c r="O129" s="251">
        <f t="shared" si="15"/>
        <v>0</v>
      </c>
    </row>
    <row r="130" spans="2:15" ht="12.75">
      <c r="B130" s="248">
        <v>40029</v>
      </c>
      <c r="C130" s="250">
        <f t="shared" si="12"/>
        <v>0</v>
      </c>
      <c r="D130" s="249"/>
      <c r="E130" s="250">
        <f t="shared" si="14"/>
        <v>0</v>
      </c>
      <c r="F130" s="251">
        <f t="shared" si="9"/>
        <v>0</v>
      </c>
      <c r="H130" s="252"/>
      <c r="I130" s="252"/>
      <c r="J130" s="253">
        <f t="shared" si="10"/>
        <v>0</v>
      </c>
      <c r="L130" s="253">
        <f t="shared" si="13"/>
        <v>0</v>
      </c>
      <c r="M130" s="252"/>
      <c r="N130" s="253">
        <f t="shared" si="11"/>
        <v>0</v>
      </c>
      <c r="O130" s="251">
        <f t="shared" si="15"/>
        <v>0</v>
      </c>
    </row>
    <row r="131" spans="2:15" ht="12.75">
      <c r="B131" s="248">
        <v>40030</v>
      </c>
      <c r="C131" s="250">
        <f t="shared" si="12"/>
        <v>0</v>
      </c>
      <c r="D131" s="249"/>
      <c r="E131" s="250">
        <f t="shared" si="14"/>
        <v>0</v>
      </c>
      <c r="F131" s="251">
        <f t="shared" si="9"/>
        <v>0</v>
      </c>
      <c r="H131" s="252"/>
      <c r="I131" s="252"/>
      <c r="J131" s="253">
        <f t="shared" si="10"/>
        <v>0</v>
      </c>
      <c r="L131" s="253">
        <f t="shared" si="13"/>
        <v>0</v>
      </c>
      <c r="M131" s="252"/>
      <c r="N131" s="253">
        <f t="shared" si="11"/>
        <v>0</v>
      </c>
      <c r="O131" s="251">
        <f t="shared" si="15"/>
        <v>0</v>
      </c>
    </row>
    <row r="132" spans="2:15" ht="12.75">
      <c r="B132" s="248">
        <v>40031</v>
      </c>
      <c r="C132" s="250">
        <f t="shared" si="12"/>
        <v>0</v>
      </c>
      <c r="D132" s="249"/>
      <c r="E132" s="250">
        <f t="shared" si="14"/>
        <v>0</v>
      </c>
      <c r="F132" s="251">
        <f t="shared" si="9"/>
        <v>0</v>
      </c>
      <c r="H132" s="252"/>
      <c r="I132" s="252"/>
      <c r="J132" s="253">
        <f t="shared" si="10"/>
        <v>0</v>
      </c>
      <c r="L132" s="253">
        <f t="shared" si="13"/>
        <v>0</v>
      </c>
      <c r="M132" s="252"/>
      <c r="N132" s="253">
        <f t="shared" si="11"/>
        <v>0</v>
      </c>
      <c r="O132" s="251">
        <f t="shared" si="15"/>
        <v>0</v>
      </c>
    </row>
    <row r="133" spans="2:15" ht="12.75">
      <c r="B133" s="248">
        <v>40032</v>
      </c>
      <c r="C133" s="250">
        <f t="shared" si="12"/>
        <v>0</v>
      </c>
      <c r="D133" s="249"/>
      <c r="E133" s="250">
        <f t="shared" si="14"/>
        <v>0</v>
      </c>
      <c r="F133" s="251">
        <f t="shared" si="9"/>
        <v>0</v>
      </c>
      <c r="H133" s="252"/>
      <c r="I133" s="252"/>
      <c r="J133" s="253">
        <f t="shared" si="10"/>
        <v>0</v>
      </c>
      <c r="L133" s="253">
        <f t="shared" si="13"/>
        <v>0</v>
      </c>
      <c r="M133" s="252"/>
      <c r="N133" s="253">
        <f t="shared" si="11"/>
        <v>0</v>
      </c>
      <c r="O133" s="251">
        <f t="shared" si="15"/>
        <v>0</v>
      </c>
    </row>
    <row r="134" spans="2:15" ht="12.75">
      <c r="B134" s="248">
        <v>40033</v>
      </c>
      <c r="C134" s="250">
        <f t="shared" si="12"/>
        <v>0</v>
      </c>
      <c r="D134" s="249"/>
      <c r="E134" s="250">
        <f t="shared" si="14"/>
        <v>0</v>
      </c>
      <c r="F134" s="251">
        <f aca="true" t="shared" si="16" ref="F134:F197">E134*$F$1</f>
        <v>0</v>
      </c>
      <c r="H134" s="252"/>
      <c r="I134" s="252"/>
      <c r="J134" s="253">
        <f aca="true" t="shared" si="17" ref="J134:J197">I134*H134</f>
        <v>0</v>
      </c>
      <c r="L134" s="253">
        <f t="shared" si="13"/>
        <v>0</v>
      </c>
      <c r="M134" s="252"/>
      <c r="N134" s="253">
        <f aca="true" t="shared" si="18" ref="N134:N197">M134-L134</f>
        <v>0</v>
      </c>
      <c r="O134" s="251">
        <f t="shared" si="15"/>
        <v>0</v>
      </c>
    </row>
    <row r="135" spans="2:15" ht="12.75">
      <c r="B135" s="248">
        <v>40034</v>
      </c>
      <c r="C135" s="250">
        <f aca="true" t="shared" si="19" ref="C135:C198">D134</f>
        <v>0</v>
      </c>
      <c r="D135" s="249"/>
      <c r="E135" s="250">
        <f t="shared" si="14"/>
        <v>0</v>
      </c>
      <c r="F135" s="251">
        <f t="shared" si="16"/>
        <v>0</v>
      </c>
      <c r="H135" s="252"/>
      <c r="I135" s="252"/>
      <c r="J135" s="253">
        <f t="shared" si="17"/>
        <v>0</v>
      </c>
      <c r="L135" s="253">
        <f aca="true" t="shared" si="20" ref="L135:L198">M134</f>
        <v>0</v>
      </c>
      <c r="M135" s="252"/>
      <c r="N135" s="253">
        <f t="shared" si="18"/>
        <v>0</v>
      </c>
      <c r="O135" s="251">
        <f t="shared" si="15"/>
        <v>0</v>
      </c>
    </row>
    <row r="136" spans="2:15" ht="12.75">
      <c r="B136" s="248">
        <v>40035</v>
      </c>
      <c r="C136" s="250">
        <f t="shared" si="19"/>
        <v>0</v>
      </c>
      <c r="D136" s="249"/>
      <c r="E136" s="250">
        <f t="shared" si="14"/>
        <v>0</v>
      </c>
      <c r="F136" s="251">
        <f t="shared" si="16"/>
        <v>0</v>
      </c>
      <c r="H136" s="252"/>
      <c r="I136" s="252"/>
      <c r="J136" s="253">
        <f t="shared" si="17"/>
        <v>0</v>
      </c>
      <c r="L136" s="253">
        <f t="shared" si="20"/>
        <v>0</v>
      </c>
      <c r="M136" s="252"/>
      <c r="N136" s="253">
        <f t="shared" si="18"/>
        <v>0</v>
      </c>
      <c r="O136" s="251">
        <f t="shared" si="15"/>
        <v>0</v>
      </c>
    </row>
    <row r="137" spans="2:15" ht="12.75">
      <c r="B137" s="248">
        <v>40036</v>
      </c>
      <c r="C137" s="250">
        <f t="shared" si="19"/>
        <v>0</v>
      </c>
      <c r="D137" s="249"/>
      <c r="E137" s="250">
        <f t="shared" si="14"/>
        <v>0</v>
      </c>
      <c r="F137" s="251">
        <f t="shared" si="16"/>
        <v>0</v>
      </c>
      <c r="H137" s="252"/>
      <c r="I137" s="252"/>
      <c r="J137" s="253">
        <f t="shared" si="17"/>
        <v>0</v>
      </c>
      <c r="L137" s="253">
        <f t="shared" si="20"/>
        <v>0</v>
      </c>
      <c r="M137" s="252"/>
      <c r="N137" s="253">
        <f t="shared" si="18"/>
        <v>0</v>
      </c>
      <c r="O137" s="251">
        <f t="shared" si="15"/>
        <v>0</v>
      </c>
    </row>
    <row r="138" spans="2:15" ht="12.75">
      <c r="B138" s="248">
        <v>40037</v>
      </c>
      <c r="C138" s="250">
        <f t="shared" si="19"/>
        <v>0</v>
      </c>
      <c r="D138" s="249"/>
      <c r="E138" s="250">
        <f t="shared" si="14"/>
        <v>0</v>
      </c>
      <c r="F138" s="251">
        <f t="shared" si="16"/>
        <v>0</v>
      </c>
      <c r="H138" s="252"/>
      <c r="I138" s="252"/>
      <c r="J138" s="253">
        <f t="shared" si="17"/>
        <v>0</v>
      </c>
      <c r="L138" s="253">
        <f t="shared" si="20"/>
        <v>0</v>
      </c>
      <c r="M138" s="252"/>
      <c r="N138" s="253">
        <f t="shared" si="18"/>
        <v>0</v>
      </c>
      <c r="O138" s="251">
        <f t="shared" si="15"/>
        <v>0</v>
      </c>
    </row>
    <row r="139" spans="2:15" ht="12.75">
      <c r="B139" s="248">
        <v>40038</v>
      </c>
      <c r="C139" s="250">
        <f t="shared" si="19"/>
        <v>0</v>
      </c>
      <c r="D139" s="249"/>
      <c r="E139" s="250">
        <f t="shared" si="14"/>
        <v>0</v>
      </c>
      <c r="F139" s="251">
        <f t="shared" si="16"/>
        <v>0</v>
      </c>
      <c r="H139" s="252"/>
      <c r="I139" s="252"/>
      <c r="J139" s="253">
        <f t="shared" si="17"/>
        <v>0</v>
      </c>
      <c r="L139" s="253">
        <f t="shared" si="20"/>
        <v>0</v>
      </c>
      <c r="M139" s="252"/>
      <c r="N139" s="253">
        <f t="shared" si="18"/>
        <v>0</v>
      </c>
      <c r="O139" s="251">
        <f t="shared" si="15"/>
        <v>0</v>
      </c>
    </row>
    <row r="140" spans="2:15" ht="12.75">
      <c r="B140" s="248">
        <v>40039</v>
      </c>
      <c r="C140" s="250">
        <f t="shared" si="19"/>
        <v>0</v>
      </c>
      <c r="D140" s="249"/>
      <c r="E140" s="250">
        <f t="shared" si="14"/>
        <v>0</v>
      </c>
      <c r="F140" s="251">
        <f t="shared" si="16"/>
        <v>0</v>
      </c>
      <c r="H140" s="252"/>
      <c r="I140" s="252"/>
      <c r="J140" s="253">
        <f t="shared" si="17"/>
        <v>0</v>
      </c>
      <c r="L140" s="253">
        <f t="shared" si="20"/>
        <v>0</v>
      </c>
      <c r="M140" s="252"/>
      <c r="N140" s="253">
        <f t="shared" si="18"/>
        <v>0</v>
      </c>
      <c r="O140" s="251">
        <f t="shared" si="15"/>
        <v>0</v>
      </c>
    </row>
    <row r="141" spans="2:15" ht="12.75">
      <c r="B141" s="248">
        <v>40040</v>
      </c>
      <c r="C141" s="250">
        <f t="shared" si="19"/>
        <v>0</v>
      </c>
      <c r="D141" s="249"/>
      <c r="E141" s="250">
        <f t="shared" si="14"/>
        <v>0</v>
      </c>
      <c r="F141" s="251">
        <f t="shared" si="16"/>
        <v>0</v>
      </c>
      <c r="H141" s="252"/>
      <c r="I141" s="252"/>
      <c r="J141" s="253">
        <f t="shared" si="17"/>
        <v>0</v>
      </c>
      <c r="L141" s="253">
        <f t="shared" si="20"/>
        <v>0</v>
      </c>
      <c r="M141" s="252"/>
      <c r="N141" s="253">
        <f t="shared" si="18"/>
        <v>0</v>
      </c>
      <c r="O141" s="251">
        <f t="shared" si="15"/>
        <v>0</v>
      </c>
    </row>
    <row r="142" spans="2:15" ht="12.75">
      <c r="B142" s="248">
        <v>40041</v>
      </c>
      <c r="C142" s="250">
        <f t="shared" si="19"/>
        <v>0</v>
      </c>
      <c r="D142" s="249"/>
      <c r="E142" s="250">
        <f t="shared" si="14"/>
        <v>0</v>
      </c>
      <c r="F142" s="251">
        <f t="shared" si="16"/>
        <v>0</v>
      </c>
      <c r="H142" s="252"/>
      <c r="I142" s="252"/>
      <c r="J142" s="253">
        <f t="shared" si="17"/>
        <v>0</v>
      </c>
      <c r="L142" s="253">
        <f t="shared" si="20"/>
        <v>0</v>
      </c>
      <c r="M142" s="252"/>
      <c r="N142" s="253">
        <f t="shared" si="18"/>
        <v>0</v>
      </c>
      <c r="O142" s="251">
        <f t="shared" si="15"/>
        <v>0</v>
      </c>
    </row>
    <row r="143" spans="2:15" ht="12.75">
      <c r="B143" s="248">
        <v>40042</v>
      </c>
      <c r="C143" s="250">
        <f t="shared" si="19"/>
        <v>0</v>
      </c>
      <c r="D143" s="249"/>
      <c r="E143" s="250">
        <f t="shared" si="14"/>
        <v>0</v>
      </c>
      <c r="F143" s="251">
        <f t="shared" si="16"/>
        <v>0</v>
      </c>
      <c r="H143" s="252"/>
      <c r="I143" s="252"/>
      <c r="J143" s="253">
        <f t="shared" si="17"/>
        <v>0</v>
      </c>
      <c r="L143" s="253">
        <f t="shared" si="20"/>
        <v>0</v>
      </c>
      <c r="M143" s="252"/>
      <c r="N143" s="253">
        <f t="shared" si="18"/>
        <v>0</v>
      </c>
      <c r="O143" s="251">
        <f t="shared" si="15"/>
        <v>0</v>
      </c>
    </row>
    <row r="144" spans="2:15" ht="12.75">
      <c r="B144" s="248">
        <v>40043</v>
      </c>
      <c r="C144" s="250">
        <f t="shared" si="19"/>
        <v>0</v>
      </c>
      <c r="D144" s="249"/>
      <c r="E144" s="250">
        <f t="shared" si="14"/>
        <v>0</v>
      </c>
      <c r="F144" s="251">
        <f t="shared" si="16"/>
        <v>0</v>
      </c>
      <c r="H144" s="252"/>
      <c r="I144" s="252"/>
      <c r="J144" s="253">
        <f t="shared" si="17"/>
        <v>0</v>
      </c>
      <c r="L144" s="253">
        <f t="shared" si="20"/>
        <v>0</v>
      </c>
      <c r="M144" s="252"/>
      <c r="N144" s="253">
        <f t="shared" si="18"/>
        <v>0</v>
      </c>
      <c r="O144" s="251">
        <f t="shared" si="15"/>
        <v>0</v>
      </c>
    </row>
    <row r="145" spans="2:15" ht="12.75">
      <c r="B145" s="248">
        <v>40044</v>
      </c>
      <c r="C145" s="250">
        <f t="shared" si="19"/>
        <v>0</v>
      </c>
      <c r="D145" s="249"/>
      <c r="E145" s="250">
        <f t="shared" si="14"/>
        <v>0</v>
      </c>
      <c r="F145" s="251">
        <f t="shared" si="16"/>
        <v>0</v>
      </c>
      <c r="H145" s="252"/>
      <c r="I145" s="252"/>
      <c r="J145" s="253">
        <f t="shared" si="17"/>
        <v>0</v>
      </c>
      <c r="L145" s="253">
        <f t="shared" si="20"/>
        <v>0</v>
      </c>
      <c r="M145" s="252"/>
      <c r="N145" s="253">
        <f t="shared" si="18"/>
        <v>0</v>
      </c>
      <c r="O145" s="251">
        <f t="shared" si="15"/>
        <v>0</v>
      </c>
    </row>
    <row r="146" spans="2:15" ht="12.75">
      <c r="B146" s="248">
        <v>40045</v>
      </c>
      <c r="C146" s="250">
        <f t="shared" si="19"/>
        <v>0</v>
      </c>
      <c r="D146" s="249"/>
      <c r="E146" s="250">
        <f t="shared" si="14"/>
        <v>0</v>
      </c>
      <c r="F146" s="251">
        <f t="shared" si="16"/>
        <v>0</v>
      </c>
      <c r="H146" s="252"/>
      <c r="I146" s="252"/>
      <c r="J146" s="253">
        <f t="shared" si="17"/>
        <v>0</v>
      </c>
      <c r="L146" s="253">
        <f t="shared" si="20"/>
        <v>0</v>
      </c>
      <c r="M146" s="252"/>
      <c r="N146" s="253">
        <f t="shared" si="18"/>
        <v>0</v>
      </c>
      <c r="O146" s="251">
        <f t="shared" si="15"/>
        <v>0</v>
      </c>
    </row>
    <row r="147" spans="2:15" ht="12.75">
      <c r="B147" s="248">
        <v>40046</v>
      </c>
      <c r="C147" s="250">
        <f t="shared" si="19"/>
        <v>0</v>
      </c>
      <c r="D147" s="249"/>
      <c r="E147" s="250">
        <f t="shared" si="14"/>
        <v>0</v>
      </c>
      <c r="F147" s="251">
        <f t="shared" si="16"/>
        <v>0</v>
      </c>
      <c r="H147" s="252"/>
      <c r="I147" s="252"/>
      <c r="J147" s="253">
        <f t="shared" si="17"/>
        <v>0</v>
      </c>
      <c r="L147" s="253">
        <f t="shared" si="20"/>
        <v>0</v>
      </c>
      <c r="M147" s="252"/>
      <c r="N147" s="253">
        <f t="shared" si="18"/>
        <v>0</v>
      </c>
      <c r="O147" s="251">
        <f t="shared" si="15"/>
        <v>0</v>
      </c>
    </row>
    <row r="148" spans="2:15" ht="12.75">
      <c r="B148" s="248">
        <v>40047</v>
      </c>
      <c r="C148" s="250">
        <f t="shared" si="19"/>
        <v>0</v>
      </c>
      <c r="D148" s="249"/>
      <c r="E148" s="250">
        <f t="shared" si="14"/>
        <v>0</v>
      </c>
      <c r="F148" s="251">
        <f t="shared" si="16"/>
        <v>0</v>
      </c>
      <c r="H148" s="252"/>
      <c r="I148" s="252"/>
      <c r="J148" s="253">
        <f t="shared" si="17"/>
        <v>0</v>
      </c>
      <c r="L148" s="253">
        <f t="shared" si="20"/>
        <v>0</v>
      </c>
      <c r="M148" s="252"/>
      <c r="N148" s="253">
        <f t="shared" si="18"/>
        <v>0</v>
      </c>
      <c r="O148" s="251">
        <f t="shared" si="15"/>
        <v>0</v>
      </c>
    </row>
    <row r="149" spans="2:15" ht="12.75">
      <c r="B149" s="248">
        <v>40048</v>
      </c>
      <c r="C149" s="250">
        <f t="shared" si="19"/>
        <v>0</v>
      </c>
      <c r="D149" s="249"/>
      <c r="E149" s="250">
        <f t="shared" si="14"/>
        <v>0</v>
      </c>
      <c r="F149" s="251">
        <f t="shared" si="16"/>
        <v>0</v>
      </c>
      <c r="H149" s="252"/>
      <c r="I149" s="252"/>
      <c r="J149" s="253">
        <f t="shared" si="17"/>
        <v>0</v>
      </c>
      <c r="L149" s="253">
        <f t="shared" si="20"/>
        <v>0</v>
      </c>
      <c r="M149" s="252"/>
      <c r="N149" s="253">
        <f t="shared" si="18"/>
        <v>0</v>
      </c>
      <c r="O149" s="251">
        <f t="shared" si="15"/>
        <v>0</v>
      </c>
    </row>
    <row r="150" spans="2:15" ht="12.75">
      <c r="B150" s="248">
        <v>40049</v>
      </c>
      <c r="C150" s="250">
        <f t="shared" si="19"/>
        <v>0</v>
      </c>
      <c r="D150" s="249"/>
      <c r="E150" s="250">
        <f t="shared" si="14"/>
        <v>0</v>
      </c>
      <c r="F150" s="251">
        <f t="shared" si="16"/>
        <v>0</v>
      </c>
      <c r="H150" s="252"/>
      <c r="I150" s="252"/>
      <c r="J150" s="253">
        <f t="shared" si="17"/>
        <v>0</v>
      </c>
      <c r="L150" s="253">
        <f t="shared" si="20"/>
        <v>0</v>
      </c>
      <c r="M150" s="252"/>
      <c r="N150" s="253">
        <f t="shared" si="18"/>
        <v>0</v>
      </c>
      <c r="O150" s="251">
        <f t="shared" si="15"/>
        <v>0</v>
      </c>
    </row>
    <row r="151" spans="2:15" ht="12.75">
      <c r="B151" s="248">
        <v>40050</v>
      </c>
      <c r="C151" s="250">
        <f t="shared" si="19"/>
        <v>0</v>
      </c>
      <c r="D151" s="249"/>
      <c r="E151" s="250">
        <f t="shared" si="14"/>
        <v>0</v>
      </c>
      <c r="F151" s="251">
        <f t="shared" si="16"/>
        <v>0</v>
      </c>
      <c r="H151" s="252"/>
      <c r="I151" s="252"/>
      <c r="J151" s="253">
        <f t="shared" si="17"/>
        <v>0</v>
      </c>
      <c r="L151" s="253">
        <f t="shared" si="20"/>
        <v>0</v>
      </c>
      <c r="M151" s="252"/>
      <c r="N151" s="253">
        <f t="shared" si="18"/>
        <v>0</v>
      </c>
      <c r="O151" s="251">
        <f t="shared" si="15"/>
        <v>0</v>
      </c>
    </row>
    <row r="152" spans="2:15" ht="12.75">
      <c r="B152" s="248">
        <v>40051</v>
      </c>
      <c r="C152" s="250">
        <f t="shared" si="19"/>
        <v>0</v>
      </c>
      <c r="D152" s="249"/>
      <c r="E152" s="250">
        <f t="shared" si="14"/>
        <v>0</v>
      </c>
      <c r="F152" s="251">
        <f t="shared" si="16"/>
        <v>0</v>
      </c>
      <c r="H152" s="252"/>
      <c r="I152" s="252"/>
      <c r="J152" s="253">
        <f t="shared" si="17"/>
        <v>0</v>
      </c>
      <c r="L152" s="253">
        <f t="shared" si="20"/>
        <v>0</v>
      </c>
      <c r="M152" s="252"/>
      <c r="N152" s="253">
        <f t="shared" si="18"/>
        <v>0</v>
      </c>
      <c r="O152" s="251">
        <f t="shared" si="15"/>
        <v>0</v>
      </c>
    </row>
    <row r="153" spans="2:15" ht="12.75">
      <c r="B153" s="248">
        <v>40052</v>
      </c>
      <c r="C153" s="250">
        <f t="shared" si="19"/>
        <v>0</v>
      </c>
      <c r="D153" s="249"/>
      <c r="E153" s="250">
        <f t="shared" si="14"/>
        <v>0</v>
      </c>
      <c r="F153" s="251">
        <f t="shared" si="16"/>
        <v>0</v>
      </c>
      <c r="H153" s="252"/>
      <c r="I153" s="252"/>
      <c r="J153" s="253">
        <f t="shared" si="17"/>
        <v>0</v>
      </c>
      <c r="L153" s="253">
        <f t="shared" si="20"/>
        <v>0</v>
      </c>
      <c r="M153" s="252"/>
      <c r="N153" s="253">
        <f t="shared" si="18"/>
        <v>0</v>
      </c>
      <c r="O153" s="251">
        <f t="shared" si="15"/>
        <v>0</v>
      </c>
    </row>
    <row r="154" spans="2:15" ht="12.75">
      <c r="B154" s="248">
        <v>40053</v>
      </c>
      <c r="C154" s="250">
        <f t="shared" si="19"/>
        <v>0</v>
      </c>
      <c r="D154" s="249"/>
      <c r="E154" s="250">
        <f t="shared" si="14"/>
        <v>0</v>
      </c>
      <c r="F154" s="251">
        <f t="shared" si="16"/>
        <v>0</v>
      </c>
      <c r="H154" s="252"/>
      <c r="I154" s="252"/>
      <c r="J154" s="253">
        <f t="shared" si="17"/>
        <v>0</v>
      </c>
      <c r="L154" s="253">
        <f t="shared" si="20"/>
        <v>0</v>
      </c>
      <c r="M154" s="252"/>
      <c r="N154" s="253">
        <f t="shared" si="18"/>
        <v>0</v>
      </c>
      <c r="O154" s="251">
        <f t="shared" si="15"/>
        <v>0</v>
      </c>
    </row>
    <row r="155" spans="2:15" ht="12.75">
      <c r="B155" s="248">
        <v>40054</v>
      </c>
      <c r="C155" s="250">
        <f t="shared" si="19"/>
        <v>0</v>
      </c>
      <c r="D155" s="249"/>
      <c r="E155" s="250">
        <f t="shared" si="14"/>
        <v>0</v>
      </c>
      <c r="F155" s="251">
        <f t="shared" si="16"/>
        <v>0</v>
      </c>
      <c r="H155" s="252"/>
      <c r="I155" s="252"/>
      <c r="J155" s="253">
        <f t="shared" si="17"/>
        <v>0</v>
      </c>
      <c r="L155" s="253">
        <f t="shared" si="20"/>
        <v>0</v>
      </c>
      <c r="M155" s="252"/>
      <c r="N155" s="253">
        <f t="shared" si="18"/>
        <v>0</v>
      </c>
      <c r="O155" s="251">
        <f t="shared" si="15"/>
        <v>0</v>
      </c>
    </row>
    <row r="156" spans="2:15" ht="12.75">
      <c r="B156" s="248">
        <v>40055</v>
      </c>
      <c r="C156" s="250">
        <f t="shared" si="19"/>
        <v>0</v>
      </c>
      <c r="D156" s="249"/>
      <c r="E156" s="250">
        <f t="shared" si="14"/>
        <v>0</v>
      </c>
      <c r="F156" s="251">
        <f t="shared" si="16"/>
        <v>0</v>
      </c>
      <c r="H156" s="252"/>
      <c r="I156" s="252"/>
      <c r="J156" s="253">
        <f t="shared" si="17"/>
        <v>0</v>
      </c>
      <c r="L156" s="253">
        <f t="shared" si="20"/>
        <v>0</v>
      </c>
      <c r="M156" s="252"/>
      <c r="N156" s="253">
        <f t="shared" si="18"/>
        <v>0</v>
      </c>
      <c r="O156" s="251">
        <f t="shared" si="15"/>
        <v>0</v>
      </c>
    </row>
    <row r="157" spans="2:15" ht="12.75">
      <c r="B157" s="248">
        <v>40056</v>
      </c>
      <c r="C157" s="250">
        <f t="shared" si="19"/>
        <v>0</v>
      </c>
      <c r="D157" s="249"/>
      <c r="E157" s="250">
        <f t="shared" si="14"/>
        <v>0</v>
      </c>
      <c r="F157" s="251">
        <f t="shared" si="16"/>
        <v>0</v>
      </c>
      <c r="H157" s="252"/>
      <c r="I157" s="252"/>
      <c r="J157" s="253">
        <f t="shared" si="17"/>
        <v>0</v>
      </c>
      <c r="L157" s="253">
        <f t="shared" si="20"/>
        <v>0</v>
      </c>
      <c r="M157" s="252"/>
      <c r="N157" s="253">
        <f t="shared" si="18"/>
        <v>0</v>
      </c>
      <c r="O157" s="251">
        <f t="shared" si="15"/>
        <v>0</v>
      </c>
    </row>
    <row r="158" spans="2:15" ht="12.75">
      <c r="B158" s="248">
        <v>40057</v>
      </c>
      <c r="C158" s="250">
        <f t="shared" si="19"/>
        <v>0</v>
      </c>
      <c r="D158" s="249"/>
      <c r="E158" s="250">
        <f t="shared" si="14"/>
        <v>0</v>
      </c>
      <c r="F158" s="251">
        <f t="shared" si="16"/>
        <v>0</v>
      </c>
      <c r="H158" s="252"/>
      <c r="I158" s="252"/>
      <c r="J158" s="253">
        <f t="shared" si="17"/>
        <v>0</v>
      </c>
      <c r="L158" s="253">
        <f t="shared" si="20"/>
        <v>0</v>
      </c>
      <c r="M158" s="252"/>
      <c r="N158" s="253">
        <f t="shared" si="18"/>
        <v>0</v>
      </c>
      <c r="O158" s="251">
        <f t="shared" si="15"/>
        <v>0</v>
      </c>
    </row>
    <row r="159" spans="2:15" ht="12.75">
      <c r="B159" s="248">
        <v>40058</v>
      </c>
      <c r="C159" s="250">
        <f t="shared" si="19"/>
        <v>0</v>
      </c>
      <c r="D159" s="249"/>
      <c r="E159" s="250">
        <f t="shared" si="14"/>
        <v>0</v>
      </c>
      <c r="F159" s="251">
        <f t="shared" si="16"/>
        <v>0</v>
      </c>
      <c r="H159" s="252"/>
      <c r="I159" s="252"/>
      <c r="J159" s="253">
        <f t="shared" si="17"/>
        <v>0</v>
      </c>
      <c r="L159" s="253">
        <f t="shared" si="20"/>
        <v>0</v>
      </c>
      <c r="M159" s="252"/>
      <c r="N159" s="253">
        <f t="shared" si="18"/>
        <v>0</v>
      </c>
      <c r="O159" s="251">
        <f t="shared" si="15"/>
        <v>0</v>
      </c>
    </row>
    <row r="160" spans="2:15" ht="12.75">
      <c r="B160" s="248">
        <v>40059</v>
      </c>
      <c r="C160" s="250">
        <f t="shared" si="19"/>
        <v>0</v>
      </c>
      <c r="D160" s="249"/>
      <c r="E160" s="250">
        <f t="shared" si="14"/>
        <v>0</v>
      </c>
      <c r="F160" s="251">
        <f t="shared" si="16"/>
        <v>0</v>
      </c>
      <c r="H160" s="252"/>
      <c r="I160" s="252"/>
      <c r="J160" s="253">
        <f t="shared" si="17"/>
        <v>0</v>
      </c>
      <c r="L160" s="253">
        <f t="shared" si="20"/>
        <v>0</v>
      </c>
      <c r="M160" s="252"/>
      <c r="N160" s="253">
        <f t="shared" si="18"/>
        <v>0</v>
      </c>
      <c r="O160" s="251">
        <f t="shared" si="15"/>
        <v>0</v>
      </c>
    </row>
    <row r="161" spans="2:15" ht="12.75">
      <c r="B161" s="248">
        <v>40060</v>
      </c>
      <c r="C161" s="250">
        <f t="shared" si="19"/>
        <v>0</v>
      </c>
      <c r="D161" s="249"/>
      <c r="E161" s="250">
        <f t="shared" si="14"/>
        <v>0</v>
      </c>
      <c r="F161" s="251">
        <f t="shared" si="16"/>
        <v>0</v>
      </c>
      <c r="H161" s="252"/>
      <c r="I161" s="252"/>
      <c r="J161" s="253">
        <f t="shared" si="17"/>
        <v>0</v>
      </c>
      <c r="L161" s="253">
        <f t="shared" si="20"/>
        <v>0</v>
      </c>
      <c r="M161" s="252"/>
      <c r="N161" s="253">
        <f t="shared" si="18"/>
        <v>0</v>
      </c>
      <c r="O161" s="251">
        <f t="shared" si="15"/>
        <v>0</v>
      </c>
    </row>
    <row r="162" spans="2:15" ht="12.75">
      <c r="B162" s="248">
        <v>40061</v>
      </c>
      <c r="C162" s="250">
        <f t="shared" si="19"/>
        <v>0</v>
      </c>
      <c r="D162" s="249"/>
      <c r="E162" s="250">
        <f t="shared" si="14"/>
        <v>0</v>
      </c>
      <c r="F162" s="251">
        <f t="shared" si="16"/>
        <v>0</v>
      </c>
      <c r="H162" s="252"/>
      <c r="I162" s="252"/>
      <c r="J162" s="253">
        <f t="shared" si="17"/>
        <v>0</v>
      </c>
      <c r="L162" s="253">
        <f t="shared" si="20"/>
        <v>0</v>
      </c>
      <c r="M162" s="252"/>
      <c r="N162" s="253">
        <f t="shared" si="18"/>
        <v>0</v>
      </c>
      <c r="O162" s="251">
        <f t="shared" si="15"/>
        <v>0</v>
      </c>
    </row>
    <row r="163" spans="2:15" ht="12.75">
      <c r="B163" s="248">
        <v>40062</v>
      </c>
      <c r="C163" s="250">
        <f t="shared" si="19"/>
        <v>0</v>
      </c>
      <c r="D163" s="249"/>
      <c r="E163" s="250">
        <f aca="true" t="shared" si="21" ref="E163:E226">D163-C163</f>
        <v>0</v>
      </c>
      <c r="F163" s="251">
        <f t="shared" si="16"/>
        <v>0</v>
      </c>
      <c r="H163" s="252"/>
      <c r="I163" s="252"/>
      <c r="J163" s="253">
        <f t="shared" si="17"/>
        <v>0</v>
      </c>
      <c r="L163" s="253">
        <f t="shared" si="20"/>
        <v>0</v>
      </c>
      <c r="M163" s="252"/>
      <c r="N163" s="253">
        <f t="shared" si="18"/>
        <v>0</v>
      </c>
      <c r="O163" s="251">
        <f aca="true" t="shared" si="22" ref="O163:O226">N163*$F$1</f>
        <v>0</v>
      </c>
    </row>
    <row r="164" spans="2:15" ht="12.75">
      <c r="B164" s="248">
        <v>40063</v>
      </c>
      <c r="C164" s="250">
        <f t="shared" si="19"/>
        <v>0</v>
      </c>
      <c r="D164" s="249"/>
      <c r="E164" s="250">
        <f t="shared" si="21"/>
        <v>0</v>
      </c>
      <c r="F164" s="251">
        <f t="shared" si="16"/>
        <v>0</v>
      </c>
      <c r="H164" s="252"/>
      <c r="I164" s="252"/>
      <c r="J164" s="253">
        <f t="shared" si="17"/>
        <v>0</v>
      </c>
      <c r="L164" s="253">
        <f t="shared" si="20"/>
        <v>0</v>
      </c>
      <c r="M164" s="252"/>
      <c r="N164" s="253">
        <f t="shared" si="18"/>
        <v>0</v>
      </c>
      <c r="O164" s="251">
        <f t="shared" si="22"/>
        <v>0</v>
      </c>
    </row>
    <row r="165" spans="2:15" ht="12.75">
      <c r="B165" s="248">
        <v>40064</v>
      </c>
      <c r="C165" s="250">
        <f t="shared" si="19"/>
        <v>0</v>
      </c>
      <c r="D165" s="249"/>
      <c r="E165" s="250">
        <f t="shared" si="21"/>
        <v>0</v>
      </c>
      <c r="F165" s="251">
        <f t="shared" si="16"/>
        <v>0</v>
      </c>
      <c r="H165" s="252"/>
      <c r="I165" s="252"/>
      <c r="J165" s="253">
        <f t="shared" si="17"/>
        <v>0</v>
      </c>
      <c r="L165" s="253">
        <f t="shared" si="20"/>
        <v>0</v>
      </c>
      <c r="M165" s="252"/>
      <c r="N165" s="253">
        <f t="shared" si="18"/>
        <v>0</v>
      </c>
      <c r="O165" s="251">
        <f t="shared" si="22"/>
        <v>0</v>
      </c>
    </row>
    <row r="166" spans="2:15" ht="12.75">
      <c r="B166" s="248">
        <v>40065</v>
      </c>
      <c r="C166" s="250">
        <f t="shared" si="19"/>
        <v>0</v>
      </c>
      <c r="D166" s="249"/>
      <c r="E166" s="250">
        <f t="shared" si="21"/>
        <v>0</v>
      </c>
      <c r="F166" s="251">
        <f t="shared" si="16"/>
        <v>0</v>
      </c>
      <c r="H166" s="252"/>
      <c r="I166" s="252"/>
      <c r="J166" s="253">
        <f t="shared" si="17"/>
        <v>0</v>
      </c>
      <c r="L166" s="253">
        <f t="shared" si="20"/>
        <v>0</v>
      </c>
      <c r="M166" s="252"/>
      <c r="N166" s="253">
        <f t="shared" si="18"/>
        <v>0</v>
      </c>
      <c r="O166" s="251">
        <f t="shared" si="22"/>
        <v>0</v>
      </c>
    </row>
    <row r="167" spans="2:15" ht="12.75">
      <c r="B167" s="248">
        <v>40066</v>
      </c>
      <c r="C167" s="250">
        <f t="shared" si="19"/>
        <v>0</v>
      </c>
      <c r="D167" s="249"/>
      <c r="E167" s="250">
        <f t="shared" si="21"/>
        <v>0</v>
      </c>
      <c r="F167" s="251">
        <f t="shared" si="16"/>
        <v>0</v>
      </c>
      <c r="H167" s="252"/>
      <c r="I167" s="252"/>
      <c r="J167" s="253">
        <f t="shared" si="17"/>
        <v>0</v>
      </c>
      <c r="L167" s="253">
        <f t="shared" si="20"/>
        <v>0</v>
      </c>
      <c r="M167" s="252"/>
      <c r="N167" s="253">
        <f t="shared" si="18"/>
        <v>0</v>
      </c>
      <c r="O167" s="251">
        <f t="shared" si="22"/>
        <v>0</v>
      </c>
    </row>
    <row r="168" spans="2:15" ht="12.75">
      <c r="B168" s="248">
        <v>40067</v>
      </c>
      <c r="C168" s="250">
        <f t="shared" si="19"/>
        <v>0</v>
      </c>
      <c r="D168" s="249"/>
      <c r="E168" s="250">
        <f t="shared" si="21"/>
        <v>0</v>
      </c>
      <c r="F168" s="251">
        <f t="shared" si="16"/>
        <v>0</v>
      </c>
      <c r="H168" s="252"/>
      <c r="I168" s="252"/>
      <c r="J168" s="253">
        <f t="shared" si="17"/>
        <v>0</v>
      </c>
      <c r="L168" s="253">
        <f t="shared" si="20"/>
        <v>0</v>
      </c>
      <c r="M168" s="252"/>
      <c r="N168" s="253">
        <f t="shared" si="18"/>
        <v>0</v>
      </c>
      <c r="O168" s="251">
        <f t="shared" si="22"/>
        <v>0</v>
      </c>
    </row>
    <row r="169" spans="2:15" ht="12.75">
      <c r="B169" s="248">
        <v>40068</v>
      </c>
      <c r="C169" s="250">
        <f t="shared" si="19"/>
        <v>0</v>
      </c>
      <c r="D169" s="249"/>
      <c r="E169" s="250">
        <f t="shared" si="21"/>
        <v>0</v>
      </c>
      <c r="F169" s="251">
        <f t="shared" si="16"/>
        <v>0</v>
      </c>
      <c r="H169" s="252"/>
      <c r="I169" s="252"/>
      <c r="J169" s="253">
        <f t="shared" si="17"/>
        <v>0</v>
      </c>
      <c r="L169" s="253">
        <f t="shared" si="20"/>
        <v>0</v>
      </c>
      <c r="M169" s="252"/>
      <c r="N169" s="253">
        <f t="shared" si="18"/>
        <v>0</v>
      </c>
      <c r="O169" s="251">
        <f t="shared" si="22"/>
        <v>0</v>
      </c>
    </row>
    <row r="170" spans="2:15" ht="12.75">
      <c r="B170" s="248">
        <v>40069</v>
      </c>
      <c r="C170" s="250">
        <f t="shared" si="19"/>
        <v>0</v>
      </c>
      <c r="D170" s="249"/>
      <c r="E170" s="250">
        <f t="shared" si="21"/>
        <v>0</v>
      </c>
      <c r="F170" s="251">
        <f t="shared" si="16"/>
        <v>0</v>
      </c>
      <c r="H170" s="252"/>
      <c r="I170" s="252"/>
      <c r="J170" s="253">
        <f t="shared" si="17"/>
        <v>0</v>
      </c>
      <c r="L170" s="253">
        <f t="shared" si="20"/>
        <v>0</v>
      </c>
      <c r="M170" s="252"/>
      <c r="N170" s="253">
        <f t="shared" si="18"/>
        <v>0</v>
      </c>
      <c r="O170" s="251">
        <f t="shared" si="22"/>
        <v>0</v>
      </c>
    </row>
    <row r="171" spans="2:15" ht="12.75">
      <c r="B171" s="248">
        <v>40070</v>
      </c>
      <c r="C171" s="250">
        <f t="shared" si="19"/>
        <v>0</v>
      </c>
      <c r="D171" s="249"/>
      <c r="E171" s="250">
        <f t="shared" si="21"/>
        <v>0</v>
      </c>
      <c r="F171" s="251">
        <f t="shared" si="16"/>
        <v>0</v>
      </c>
      <c r="H171" s="252"/>
      <c r="I171" s="252"/>
      <c r="J171" s="253">
        <f t="shared" si="17"/>
        <v>0</v>
      </c>
      <c r="L171" s="253">
        <f t="shared" si="20"/>
        <v>0</v>
      </c>
      <c r="M171" s="252"/>
      <c r="N171" s="253">
        <f t="shared" si="18"/>
        <v>0</v>
      </c>
      <c r="O171" s="251">
        <f t="shared" si="22"/>
        <v>0</v>
      </c>
    </row>
    <row r="172" spans="2:15" ht="12.75">
      <c r="B172" s="248">
        <v>40071</v>
      </c>
      <c r="C172" s="250">
        <f t="shared" si="19"/>
        <v>0</v>
      </c>
      <c r="D172" s="249"/>
      <c r="E172" s="250">
        <f t="shared" si="21"/>
        <v>0</v>
      </c>
      <c r="F172" s="251">
        <f t="shared" si="16"/>
        <v>0</v>
      </c>
      <c r="H172" s="252"/>
      <c r="I172" s="252"/>
      <c r="J172" s="253">
        <f t="shared" si="17"/>
        <v>0</v>
      </c>
      <c r="L172" s="253">
        <f t="shared" si="20"/>
        <v>0</v>
      </c>
      <c r="M172" s="252"/>
      <c r="N172" s="253">
        <f t="shared" si="18"/>
        <v>0</v>
      </c>
      <c r="O172" s="251">
        <f t="shared" si="22"/>
        <v>0</v>
      </c>
    </row>
    <row r="173" spans="2:15" ht="12.75">
      <c r="B173" s="248">
        <v>40072</v>
      </c>
      <c r="C173" s="250">
        <f t="shared" si="19"/>
        <v>0</v>
      </c>
      <c r="D173" s="249"/>
      <c r="E173" s="250">
        <f t="shared" si="21"/>
        <v>0</v>
      </c>
      <c r="F173" s="251">
        <f t="shared" si="16"/>
        <v>0</v>
      </c>
      <c r="H173" s="252"/>
      <c r="I173" s="252"/>
      <c r="J173" s="253">
        <f t="shared" si="17"/>
        <v>0</v>
      </c>
      <c r="L173" s="253">
        <f t="shared" si="20"/>
        <v>0</v>
      </c>
      <c r="M173" s="252"/>
      <c r="N173" s="253">
        <f t="shared" si="18"/>
        <v>0</v>
      </c>
      <c r="O173" s="251">
        <f t="shared" si="22"/>
        <v>0</v>
      </c>
    </row>
    <row r="174" spans="2:15" ht="12.75">
      <c r="B174" s="248">
        <v>40073</v>
      </c>
      <c r="C174" s="250">
        <f t="shared" si="19"/>
        <v>0</v>
      </c>
      <c r="D174" s="249"/>
      <c r="E174" s="250">
        <f t="shared" si="21"/>
        <v>0</v>
      </c>
      <c r="F174" s="251">
        <f t="shared" si="16"/>
        <v>0</v>
      </c>
      <c r="H174" s="252"/>
      <c r="I174" s="252"/>
      <c r="J174" s="253">
        <f t="shared" si="17"/>
        <v>0</v>
      </c>
      <c r="L174" s="253">
        <f t="shared" si="20"/>
        <v>0</v>
      </c>
      <c r="M174" s="252"/>
      <c r="N174" s="253">
        <f t="shared" si="18"/>
        <v>0</v>
      </c>
      <c r="O174" s="251">
        <f t="shared" si="22"/>
        <v>0</v>
      </c>
    </row>
    <row r="175" spans="2:15" ht="12.75">
      <c r="B175" s="248">
        <v>40074</v>
      </c>
      <c r="C175" s="250">
        <f t="shared" si="19"/>
        <v>0</v>
      </c>
      <c r="D175" s="249"/>
      <c r="E175" s="250">
        <f t="shared" si="21"/>
        <v>0</v>
      </c>
      <c r="F175" s="251">
        <f t="shared" si="16"/>
        <v>0</v>
      </c>
      <c r="H175" s="252"/>
      <c r="I175" s="252"/>
      <c r="J175" s="253">
        <f t="shared" si="17"/>
        <v>0</v>
      </c>
      <c r="L175" s="253">
        <f t="shared" si="20"/>
        <v>0</v>
      </c>
      <c r="M175" s="252"/>
      <c r="N175" s="253">
        <f t="shared" si="18"/>
        <v>0</v>
      </c>
      <c r="O175" s="251">
        <f t="shared" si="22"/>
        <v>0</v>
      </c>
    </row>
    <row r="176" spans="2:15" ht="12.75">
      <c r="B176" s="248">
        <v>40075</v>
      </c>
      <c r="C176" s="250">
        <f t="shared" si="19"/>
        <v>0</v>
      </c>
      <c r="D176" s="249"/>
      <c r="E176" s="250">
        <f t="shared" si="21"/>
        <v>0</v>
      </c>
      <c r="F176" s="251">
        <f t="shared" si="16"/>
        <v>0</v>
      </c>
      <c r="H176" s="252"/>
      <c r="I176" s="252"/>
      <c r="J176" s="253">
        <f t="shared" si="17"/>
        <v>0</v>
      </c>
      <c r="L176" s="253">
        <f t="shared" si="20"/>
        <v>0</v>
      </c>
      <c r="M176" s="252"/>
      <c r="N176" s="253">
        <f t="shared" si="18"/>
        <v>0</v>
      </c>
      <c r="O176" s="251">
        <f t="shared" si="22"/>
        <v>0</v>
      </c>
    </row>
    <row r="177" spans="2:15" ht="12.75">
      <c r="B177" s="248">
        <v>40076</v>
      </c>
      <c r="C177" s="250">
        <f t="shared" si="19"/>
        <v>0</v>
      </c>
      <c r="D177" s="249"/>
      <c r="E177" s="250">
        <f t="shared" si="21"/>
        <v>0</v>
      </c>
      <c r="F177" s="251">
        <f t="shared" si="16"/>
        <v>0</v>
      </c>
      <c r="H177" s="252"/>
      <c r="I177" s="252"/>
      <c r="J177" s="253">
        <f t="shared" si="17"/>
        <v>0</v>
      </c>
      <c r="L177" s="253">
        <f t="shared" si="20"/>
        <v>0</v>
      </c>
      <c r="M177" s="252"/>
      <c r="N177" s="253">
        <f t="shared" si="18"/>
        <v>0</v>
      </c>
      <c r="O177" s="251">
        <f t="shared" si="22"/>
        <v>0</v>
      </c>
    </row>
    <row r="178" spans="2:15" ht="12.75">
      <c r="B178" s="248">
        <v>40077</v>
      </c>
      <c r="C178" s="250">
        <f t="shared" si="19"/>
        <v>0</v>
      </c>
      <c r="D178" s="249"/>
      <c r="E178" s="250">
        <f t="shared" si="21"/>
        <v>0</v>
      </c>
      <c r="F178" s="251">
        <f t="shared" si="16"/>
        <v>0</v>
      </c>
      <c r="H178" s="252"/>
      <c r="I178" s="252"/>
      <c r="J178" s="253">
        <f t="shared" si="17"/>
        <v>0</v>
      </c>
      <c r="L178" s="253">
        <f t="shared" si="20"/>
        <v>0</v>
      </c>
      <c r="M178" s="252"/>
      <c r="N178" s="253">
        <f t="shared" si="18"/>
        <v>0</v>
      </c>
      <c r="O178" s="251">
        <f t="shared" si="22"/>
        <v>0</v>
      </c>
    </row>
    <row r="179" spans="2:15" ht="12.75">
      <c r="B179" s="248">
        <v>40078</v>
      </c>
      <c r="C179" s="250">
        <f t="shared" si="19"/>
        <v>0</v>
      </c>
      <c r="D179" s="249"/>
      <c r="E179" s="250">
        <f t="shared" si="21"/>
        <v>0</v>
      </c>
      <c r="F179" s="251">
        <f t="shared" si="16"/>
        <v>0</v>
      </c>
      <c r="H179" s="252"/>
      <c r="I179" s="252"/>
      <c r="J179" s="253">
        <f t="shared" si="17"/>
        <v>0</v>
      </c>
      <c r="L179" s="253">
        <f t="shared" si="20"/>
        <v>0</v>
      </c>
      <c r="M179" s="252"/>
      <c r="N179" s="253">
        <f t="shared" si="18"/>
        <v>0</v>
      </c>
      <c r="O179" s="251">
        <f t="shared" si="22"/>
        <v>0</v>
      </c>
    </row>
    <row r="180" spans="2:15" ht="12.75">
      <c r="B180" s="248">
        <v>40079</v>
      </c>
      <c r="C180" s="250">
        <f t="shared" si="19"/>
        <v>0</v>
      </c>
      <c r="D180" s="249"/>
      <c r="E180" s="250">
        <f t="shared" si="21"/>
        <v>0</v>
      </c>
      <c r="F180" s="251">
        <f t="shared" si="16"/>
        <v>0</v>
      </c>
      <c r="H180" s="252"/>
      <c r="I180" s="252"/>
      <c r="J180" s="253">
        <f t="shared" si="17"/>
        <v>0</v>
      </c>
      <c r="L180" s="253">
        <f t="shared" si="20"/>
        <v>0</v>
      </c>
      <c r="M180" s="252"/>
      <c r="N180" s="253">
        <f t="shared" si="18"/>
        <v>0</v>
      </c>
      <c r="O180" s="251">
        <f t="shared" si="22"/>
        <v>0</v>
      </c>
    </row>
    <row r="181" spans="2:15" ht="12.75">
      <c r="B181" s="248">
        <v>40080</v>
      </c>
      <c r="C181" s="250">
        <f t="shared" si="19"/>
        <v>0</v>
      </c>
      <c r="D181" s="249"/>
      <c r="E181" s="250">
        <f t="shared" si="21"/>
        <v>0</v>
      </c>
      <c r="F181" s="251">
        <f t="shared" si="16"/>
        <v>0</v>
      </c>
      <c r="H181" s="252"/>
      <c r="I181" s="252"/>
      <c r="J181" s="253">
        <f t="shared" si="17"/>
        <v>0</v>
      </c>
      <c r="L181" s="253">
        <f t="shared" si="20"/>
        <v>0</v>
      </c>
      <c r="M181" s="252"/>
      <c r="N181" s="253">
        <f t="shared" si="18"/>
        <v>0</v>
      </c>
      <c r="O181" s="251">
        <f t="shared" si="22"/>
        <v>0</v>
      </c>
    </row>
    <row r="182" spans="2:15" ht="12.75">
      <c r="B182" s="248">
        <v>40081</v>
      </c>
      <c r="C182" s="250">
        <f t="shared" si="19"/>
        <v>0</v>
      </c>
      <c r="D182" s="249"/>
      <c r="E182" s="250">
        <f t="shared" si="21"/>
        <v>0</v>
      </c>
      <c r="F182" s="251">
        <f t="shared" si="16"/>
        <v>0</v>
      </c>
      <c r="H182" s="252"/>
      <c r="I182" s="252"/>
      <c r="J182" s="253">
        <f t="shared" si="17"/>
        <v>0</v>
      </c>
      <c r="L182" s="253">
        <f t="shared" si="20"/>
        <v>0</v>
      </c>
      <c r="M182" s="252"/>
      <c r="N182" s="253">
        <f t="shared" si="18"/>
        <v>0</v>
      </c>
      <c r="O182" s="251">
        <f t="shared" si="22"/>
        <v>0</v>
      </c>
    </row>
    <row r="183" spans="2:15" ht="12.75">
      <c r="B183" s="248">
        <v>40082</v>
      </c>
      <c r="C183" s="250">
        <f t="shared" si="19"/>
        <v>0</v>
      </c>
      <c r="D183" s="249"/>
      <c r="E183" s="250">
        <f t="shared" si="21"/>
        <v>0</v>
      </c>
      <c r="F183" s="251">
        <f t="shared" si="16"/>
        <v>0</v>
      </c>
      <c r="H183" s="252"/>
      <c r="I183" s="252"/>
      <c r="J183" s="253">
        <f t="shared" si="17"/>
        <v>0</v>
      </c>
      <c r="L183" s="253">
        <f t="shared" si="20"/>
        <v>0</v>
      </c>
      <c r="M183" s="252"/>
      <c r="N183" s="253">
        <f t="shared" si="18"/>
        <v>0</v>
      </c>
      <c r="O183" s="251">
        <f t="shared" si="22"/>
        <v>0</v>
      </c>
    </row>
    <row r="184" spans="2:15" ht="12.75">
      <c r="B184" s="248">
        <v>40083</v>
      </c>
      <c r="C184" s="250">
        <f t="shared" si="19"/>
        <v>0</v>
      </c>
      <c r="D184" s="249"/>
      <c r="E184" s="250">
        <f t="shared" si="21"/>
        <v>0</v>
      </c>
      <c r="F184" s="251">
        <f t="shared" si="16"/>
        <v>0</v>
      </c>
      <c r="H184" s="252"/>
      <c r="I184" s="252"/>
      <c r="J184" s="253">
        <f t="shared" si="17"/>
        <v>0</v>
      </c>
      <c r="L184" s="253">
        <f t="shared" si="20"/>
        <v>0</v>
      </c>
      <c r="M184" s="252"/>
      <c r="N184" s="253">
        <f t="shared" si="18"/>
        <v>0</v>
      </c>
      <c r="O184" s="251">
        <f t="shared" si="22"/>
        <v>0</v>
      </c>
    </row>
    <row r="185" spans="2:15" ht="12.75">
      <c r="B185" s="248">
        <v>40084</v>
      </c>
      <c r="C185" s="250">
        <f t="shared" si="19"/>
        <v>0</v>
      </c>
      <c r="D185" s="249"/>
      <c r="E185" s="250">
        <f t="shared" si="21"/>
        <v>0</v>
      </c>
      <c r="F185" s="251">
        <f t="shared" si="16"/>
        <v>0</v>
      </c>
      <c r="H185" s="252"/>
      <c r="I185" s="252"/>
      <c r="J185" s="253">
        <f t="shared" si="17"/>
        <v>0</v>
      </c>
      <c r="L185" s="253">
        <f t="shared" si="20"/>
        <v>0</v>
      </c>
      <c r="M185" s="252"/>
      <c r="N185" s="253">
        <f t="shared" si="18"/>
        <v>0</v>
      </c>
      <c r="O185" s="251">
        <f t="shared" si="22"/>
        <v>0</v>
      </c>
    </row>
    <row r="186" spans="2:15" ht="12.75">
      <c r="B186" s="248">
        <v>40085</v>
      </c>
      <c r="C186" s="250">
        <f t="shared" si="19"/>
        <v>0</v>
      </c>
      <c r="D186" s="249"/>
      <c r="E186" s="250">
        <f t="shared" si="21"/>
        <v>0</v>
      </c>
      <c r="F186" s="251">
        <f t="shared" si="16"/>
        <v>0</v>
      </c>
      <c r="H186" s="252"/>
      <c r="I186" s="252"/>
      <c r="J186" s="253">
        <f t="shared" si="17"/>
        <v>0</v>
      </c>
      <c r="L186" s="253">
        <f t="shared" si="20"/>
        <v>0</v>
      </c>
      <c r="M186" s="252"/>
      <c r="N186" s="253">
        <f t="shared" si="18"/>
        <v>0</v>
      </c>
      <c r="O186" s="251">
        <f t="shared" si="22"/>
        <v>0</v>
      </c>
    </row>
    <row r="187" spans="2:15" ht="12.75">
      <c r="B187" s="248">
        <v>40086</v>
      </c>
      <c r="C187" s="250">
        <f t="shared" si="19"/>
        <v>0</v>
      </c>
      <c r="D187" s="249"/>
      <c r="E187" s="250">
        <f t="shared" si="21"/>
        <v>0</v>
      </c>
      <c r="F187" s="251">
        <f t="shared" si="16"/>
        <v>0</v>
      </c>
      <c r="H187" s="252"/>
      <c r="I187" s="252"/>
      <c r="J187" s="253">
        <f t="shared" si="17"/>
        <v>0</v>
      </c>
      <c r="L187" s="253">
        <f t="shared" si="20"/>
        <v>0</v>
      </c>
      <c r="M187" s="252"/>
      <c r="N187" s="253">
        <f t="shared" si="18"/>
        <v>0</v>
      </c>
      <c r="O187" s="251">
        <f t="shared" si="22"/>
        <v>0</v>
      </c>
    </row>
    <row r="188" spans="2:15" ht="12.75">
      <c r="B188" s="248">
        <v>40087</v>
      </c>
      <c r="C188" s="250">
        <f t="shared" si="19"/>
        <v>0</v>
      </c>
      <c r="D188" s="249"/>
      <c r="E188" s="250">
        <f t="shared" si="21"/>
        <v>0</v>
      </c>
      <c r="F188" s="251">
        <f t="shared" si="16"/>
        <v>0</v>
      </c>
      <c r="H188" s="252"/>
      <c r="I188" s="252"/>
      <c r="J188" s="253">
        <f t="shared" si="17"/>
        <v>0</v>
      </c>
      <c r="L188" s="253">
        <f t="shared" si="20"/>
        <v>0</v>
      </c>
      <c r="M188" s="252"/>
      <c r="N188" s="253">
        <f t="shared" si="18"/>
        <v>0</v>
      </c>
      <c r="O188" s="251">
        <f t="shared" si="22"/>
        <v>0</v>
      </c>
    </row>
    <row r="189" spans="2:15" ht="12.75">
      <c r="B189" s="248">
        <v>40088</v>
      </c>
      <c r="C189" s="250">
        <f t="shared" si="19"/>
        <v>0</v>
      </c>
      <c r="D189" s="249"/>
      <c r="E189" s="250">
        <f t="shared" si="21"/>
        <v>0</v>
      </c>
      <c r="F189" s="251">
        <f t="shared" si="16"/>
        <v>0</v>
      </c>
      <c r="H189" s="252"/>
      <c r="I189" s="252"/>
      <c r="J189" s="253">
        <f t="shared" si="17"/>
        <v>0</v>
      </c>
      <c r="L189" s="253">
        <f t="shared" si="20"/>
        <v>0</v>
      </c>
      <c r="M189" s="252"/>
      <c r="N189" s="253">
        <f t="shared" si="18"/>
        <v>0</v>
      </c>
      <c r="O189" s="251">
        <f t="shared" si="22"/>
        <v>0</v>
      </c>
    </row>
    <row r="190" spans="2:15" ht="12.75">
      <c r="B190" s="248">
        <v>40089</v>
      </c>
      <c r="C190" s="250">
        <f t="shared" si="19"/>
        <v>0</v>
      </c>
      <c r="D190" s="249"/>
      <c r="E190" s="250">
        <f t="shared" si="21"/>
        <v>0</v>
      </c>
      <c r="F190" s="251">
        <f t="shared" si="16"/>
        <v>0</v>
      </c>
      <c r="H190" s="252"/>
      <c r="I190" s="252"/>
      <c r="J190" s="253">
        <f t="shared" si="17"/>
        <v>0</v>
      </c>
      <c r="L190" s="253">
        <f t="shared" si="20"/>
        <v>0</v>
      </c>
      <c r="M190" s="252"/>
      <c r="N190" s="253">
        <f t="shared" si="18"/>
        <v>0</v>
      </c>
      <c r="O190" s="251">
        <f t="shared" si="22"/>
        <v>0</v>
      </c>
    </row>
    <row r="191" spans="2:15" ht="12.75">
      <c r="B191" s="248">
        <v>40090</v>
      </c>
      <c r="C191" s="250">
        <f t="shared" si="19"/>
        <v>0</v>
      </c>
      <c r="D191" s="249"/>
      <c r="E191" s="250">
        <f t="shared" si="21"/>
        <v>0</v>
      </c>
      <c r="F191" s="251">
        <f t="shared" si="16"/>
        <v>0</v>
      </c>
      <c r="H191" s="252"/>
      <c r="I191" s="252"/>
      <c r="J191" s="253">
        <f t="shared" si="17"/>
        <v>0</v>
      </c>
      <c r="L191" s="253">
        <f t="shared" si="20"/>
        <v>0</v>
      </c>
      <c r="M191" s="252"/>
      <c r="N191" s="253">
        <f t="shared" si="18"/>
        <v>0</v>
      </c>
      <c r="O191" s="251">
        <f t="shared" si="22"/>
        <v>0</v>
      </c>
    </row>
    <row r="192" spans="2:15" ht="12.75">
      <c r="B192" s="248">
        <v>40091</v>
      </c>
      <c r="C192" s="250">
        <f t="shared" si="19"/>
        <v>0</v>
      </c>
      <c r="D192" s="249"/>
      <c r="E192" s="250">
        <f t="shared" si="21"/>
        <v>0</v>
      </c>
      <c r="F192" s="251">
        <f t="shared" si="16"/>
        <v>0</v>
      </c>
      <c r="H192" s="252"/>
      <c r="I192" s="252"/>
      <c r="J192" s="253">
        <f t="shared" si="17"/>
        <v>0</v>
      </c>
      <c r="L192" s="253">
        <f t="shared" si="20"/>
        <v>0</v>
      </c>
      <c r="M192" s="252"/>
      <c r="N192" s="253">
        <f t="shared" si="18"/>
        <v>0</v>
      </c>
      <c r="O192" s="251">
        <f t="shared" si="22"/>
        <v>0</v>
      </c>
    </row>
    <row r="193" spans="2:15" ht="12.75">
      <c r="B193" s="248">
        <v>40092</v>
      </c>
      <c r="C193" s="250">
        <f t="shared" si="19"/>
        <v>0</v>
      </c>
      <c r="D193" s="249"/>
      <c r="E193" s="250">
        <f t="shared" si="21"/>
        <v>0</v>
      </c>
      <c r="F193" s="251">
        <f t="shared" si="16"/>
        <v>0</v>
      </c>
      <c r="H193" s="252"/>
      <c r="I193" s="252"/>
      <c r="J193" s="253">
        <f t="shared" si="17"/>
        <v>0</v>
      </c>
      <c r="L193" s="253">
        <f t="shared" si="20"/>
        <v>0</v>
      </c>
      <c r="M193" s="252"/>
      <c r="N193" s="253">
        <f t="shared" si="18"/>
        <v>0</v>
      </c>
      <c r="O193" s="251">
        <f t="shared" si="22"/>
        <v>0</v>
      </c>
    </row>
    <row r="194" spans="2:15" ht="12.75">
      <c r="B194" s="248">
        <v>40093</v>
      </c>
      <c r="C194" s="250">
        <f t="shared" si="19"/>
        <v>0</v>
      </c>
      <c r="D194" s="249"/>
      <c r="E194" s="250">
        <f t="shared" si="21"/>
        <v>0</v>
      </c>
      <c r="F194" s="251">
        <f t="shared" si="16"/>
        <v>0</v>
      </c>
      <c r="H194" s="252"/>
      <c r="I194" s="252"/>
      <c r="J194" s="253">
        <f t="shared" si="17"/>
        <v>0</v>
      </c>
      <c r="L194" s="253">
        <f t="shared" si="20"/>
        <v>0</v>
      </c>
      <c r="M194" s="252"/>
      <c r="N194" s="253">
        <f t="shared" si="18"/>
        <v>0</v>
      </c>
      <c r="O194" s="251">
        <f t="shared" si="22"/>
        <v>0</v>
      </c>
    </row>
    <row r="195" spans="2:15" ht="12.75">
      <c r="B195" s="248">
        <v>40094</v>
      </c>
      <c r="C195" s="250">
        <f t="shared" si="19"/>
        <v>0</v>
      </c>
      <c r="D195" s="249"/>
      <c r="E195" s="250">
        <f t="shared" si="21"/>
        <v>0</v>
      </c>
      <c r="F195" s="251">
        <f t="shared" si="16"/>
        <v>0</v>
      </c>
      <c r="H195" s="252"/>
      <c r="I195" s="252"/>
      <c r="J195" s="253">
        <f t="shared" si="17"/>
        <v>0</v>
      </c>
      <c r="L195" s="253">
        <f t="shared" si="20"/>
        <v>0</v>
      </c>
      <c r="M195" s="252"/>
      <c r="N195" s="253">
        <f t="shared" si="18"/>
        <v>0</v>
      </c>
      <c r="O195" s="251">
        <f t="shared" si="22"/>
        <v>0</v>
      </c>
    </row>
    <row r="196" spans="2:15" ht="12.75">
      <c r="B196" s="248">
        <v>40095</v>
      </c>
      <c r="C196" s="250">
        <f t="shared" si="19"/>
        <v>0</v>
      </c>
      <c r="D196" s="249"/>
      <c r="E196" s="250">
        <f t="shared" si="21"/>
        <v>0</v>
      </c>
      <c r="F196" s="251">
        <f t="shared" si="16"/>
        <v>0</v>
      </c>
      <c r="H196" s="252"/>
      <c r="I196" s="252"/>
      <c r="J196" s="253">
        <f t="shared" si="17"/>
        <v>0</v>
      </c>
      <c r="L196" s="253">
        <f t="shared" si="20"/>
        <v>0</v>
      </c>
      <c r="M196" s="252"/>
      <c r="N196" s="253">
        <f t="shared" si="18"/>
        <v>0</v>
      </c>
      <c r="O196" s="251">
        <f t="shared" si="22"/>
        <v>0</v>
      </c>
    </row>
    <row r="197" spans="2:15" ht="12.75">
      <c r="B197" s="248">
        <v>40096</v>
      </c>
      <c r="C197" s="250">
        <f t="shared" si="19"/>
        <v>0</v>
      </c>
      <c r="D197" s="249"/>
      <c r="E197" s="250">
        <f t="shared" si="21"/>
        <v>0</v>
      </c>
      <c r="F197" s="251">
        <f t="shared" si="16"/>
        <v>0</v>
      </c>
      <c r="H197" s="252"/>
      <c r="I197" s="252"/>
      <c r="J197" s="253">
        <f t="shared" si="17"/>
        <v>0</v>
      </c>
      <c r="L197" s="253">
        <f t="shared" si="20"/>
        <v>0</v>
      </c>
      <c r="M197" s="252"/>
      <c r="N197" s="253">
        <f t="shared" si="18"/>
        <v>0</v>
      </c>
      <c r="O197" s="251">
        <f t="shared" si="22"/>
        <v>0</v>
      </c>
    </row>
    <row r="198" spans="2:15" ht="12.75">
      <c r="B198" s="248">
        <v>40097</v>
      </c>
      <c r="C198" s="250">
        <f t="shared" si="19"/>
        <v>0</v>
      </c>
      <c r="D198" s="249"/>
      <c r="E198" s="250">
        <f t="shared" si="21"/>
        <v>0</v>
      </c>
      <c r="F198" s="251">
        <f aca="true" t="shared" si="23" ref="F198:F261">E198*$F$1</f>
        <v>0</v>
      </c>
      <c r="H198" s="252"/>
      <c r="I198" s="252"/>
      <c r="J198" s="253">
        <f aca="true" t="shared" si="24" ref="J198:J261">I198*H198</f>
        <v>0</v>
      </c>
      <c r="L198" s="253">
        <f t="shared" si="20"/>
        <v>0</v>
      </c>
      <c r="M198" s="252"/>
      <c r="N198" s="253">
        <f aca="true" t="shared" si="25" ref="N198:N261">M198-L198</f>
        <v>0</v>
      </c>
      <c r="O198" s="251">
        <f t="shared" si="22"/>
        <v>0</v>
      </c>
    </row>
    <row r="199" spans="2:15" ht="12.75">
      <c r="B199" s="248">
        <v>40098</v>
      </c>
      <c r="C199" s="250">
        <f aca="true" t="shared" si="26" ref="C199:C262">D198</f>
        <v>0</v>
      </c>
      <c r="D199" s="249"/>
      <c r="E199" s="250">
        <f t="shared" si="21"/>
        <v>0</v>
      </c>
      <c r="F199" s="251">
        <f t="shared" si="23"/>
        <v>0</v>
      </c>
      <c r="H199" s="252"/>
      <c r="I199" s="252"/>
      <c r="J199" s="253">
        <f t="shared" si="24"/>
        <v>0</v>
      </c>
      <c r="L199" s="253">
        <f aca="true" t="shared" si="27" ref="L199:L262">M198</f>
        <v>0</v>
      </c>
      <c r="M199" s="252"/>
      <c r="N199" s="253">
        <f t="shared" si="25"/>
        <v>0</v>
      </c>
      <c r="O199" s="251">
        <f t="shared" si="22"/>
        <v>0</v>
      </c>
    </row>
    <row r="200" spans="2:15" ht="12.75">
      <c r="B200" s="248">
        <v>40099</v>
      </c>
      <c r="C200" s="250">
        <f t="shared" si="26"/>
        <v>0</v>
      </c>
      <c r="D200" s="249"/>
      <c r="E200" s="250">
        <f t="shared" si="21"/>
        <v>0</v>
      </c>
      <c r="F200" s="251">
        <f t="shared" si="23"/>
        <v>0</v>
      </c>
      <c r="H200" s="252"/>
      <c r="I200" s="252"/>
      <c r="J200" s="253">
        <f t="shared" si="24"/>
        <v>0</v>
      </c>
      <c r="L200" s="253">
        <f t="shared" si="27"/>
        <v>0</v>
      </c>
      <c r="M200" s="252"/>
      <c r="N200" s="253">
        <f t="shared" si="25"/>
        <v>0</v>
      </c>
      <c r="O200" s="251">
        <f t="shared" si="22"/>
        <v>0</v>
      </c>
    </row>
    <row r="201" spans="2:15" ht="12.75">
      <c r="B201" s="248">
        <v>40100</v>
      </c>
      <c r="C201" s="250">
        <f t="shared" si="26"/>
        <v>0</v>
      </c>
      <c r="D201" s="249"/>
      <c r="E201" s="250">
        <f t="shared" si="21"/>
        <v>0</v>
      </c>
      <c r="F201" s="251">
        <f t="shared" si="23"/>
        <v>0</v>
      </c>
      <c r="H201" s="252"/>
      <c r="I201" s="252"/>
      <c r="J201" s="253">
        <f t="shared" si="24"/>
        <v>0</v>
      </c>
      <c r="L201" s="253">
        <f t="shared" si="27"/>
        <v>0</v>
      </c>
      <c r="M201" s="252"/>
      <c r="N201" s="253">
        <f t="shared" si="25"/>
        <v>0</v>
      </c>
      <c r="O201" s="251">
        <f t="shared" si="22"/>
        <v>0</v>
      </c>
    </row>
    <row r="202" spans="2:15" ht="12.75">
      <c r="B202" s="248">
        <v>40101</v>
      </c>
      <c r="C202" s="250">
        <f t="shared" si="26"/>
        <v>0</v>
      </c>
      <c r="D202" s="249"/>
      <c r="E202" s="250">
        <f t="shared" si="21"/>
        <v>0</v>
      </c>
      <c r="F202" s="251">
        <f t="shared" si="23"/>
        <v>0</v>
      </c>
      <c r="H202" s="252"/>
      <c r="I202" s="252"/>
      <c r="J202" s="253">
        <f t="shared" si="24"/>
        <v>0</v>
      </c>
      <c r="L202" s="253">
        <f t="shared" si="27"/>
        <v>0</v>
      </c>
      <c r="M202" s="252"/>
      <c r="N202" s="253">
        <f t="shared" si="25"/>
        <v>0</v>
      </c>
      <c r="O202" s="251">
        <f t="shared" si="22"/>
        <v>0</v>
      </c>
    </row>
    <row r="203" spans="2:15" ht="12.75">
      <c r="B203" s="248">
        <v>40102</v>
      </c>
      <c r="C203" s="250">
        <f t="shared" si="26"/>
        <v>0</v>
      </c>
      <c r="D203" s="249"/>
      <c r="E203" s="250">
        <f t="shared" si="21"/>
        <v>0</v>
      </c>
      <c r="F203" s="251">
        <f t="shared" si="23"/>
        <v>0</v>
      </c>
      <c r="H203" s="252"/>
      <c r="I203" s="252"/>
      <c r="J203" s="253">
        <f t="shared" si="24"/>
        <v>0</v>
      </c>
      <c r="L203" s="253">
        <f t="shared" si="27"/>
        <v>0</v>
      </c>
      <c r="M203" s="252"/>
      <c r="N203" s="253">
        <f t="shared" si="25"/>
        <v>0</v>
      </c>
      <c r="O203" s="251">
        <f t="shared" si="22"/>
        <v>0</v>
      </c>
    </row>
    <row r="204" spans="2:15" ht="12.75">
      <c r="B204" s="248">
        <v>40103</v>
      </c>
      <c r="C204" s="250">
        <f t="shared" si="26"/>
        <v>0</v>
      </c>
      <c r="D204" s="249"/>
      <c r="E204" s="250">
        <f t="shared" si="21"/>
        <v>0</v>
      </c>
      <c r="F204" s="251">
        <f t="shared" si="23"/>
        <v>0</v>
      </c>
      <c r="H204" s="252"/>
      <c r="I204" s="252"/>
      <c r="J204" s="253">
        <f t="shared" si="24"/>
        <v>0</v>
      </c>
      <c r="L204" s="253">
        <f t="shared" si="27"/>
        <v>0</v>
      </c>
      <c r="M204" s="252"/>
      <c r="N204" s="253">
        <f t="shared" si="25"/>
        <v>0</v>
      </c>
      <c r="O204" s="251">
        <f t="shared" si="22"/>
        <v>0</v>
      </c>
    </row>
    <row r="205" spans="2:15" ht="12.75">
      <c r="B205" s="248">
        <v>40104</v>
      </c>
      <c r="C205" s="250">
        <f t="shared" si="26"/>
        <v>0</v>
      </c>
      <c r="D205" s="249"/>
      <c r="E205" s="250">
        <f t="shared" si="21"/>
        <v>0</v>
      </c>
      <c r="F205" s="251">
        <f t="shared" si="23"/>
        <v>0</v>
      </c>
      <c r="H205" s="252"/>
      <c r="I205" s="252"/>
      <c r="J205" s="253">
        <f t="shared" si="24"/>
        <v>0</v>
      </c>
      <c r="L205" s="253">
        <f t="shared" si="27"/>
        <v>0</v>
      </c>
      <c r="M205" s="252"/>
      <c r="N205" s="253">
        <f t="shared" si="25"/>
        <v>0</v>
      </c>
      <c r="O205" s="251">
        <f t="shared" si="22"/>
        <v>0</v>
      </c>
    </row>
    <row r="206" spans="2:15" ht="12.75">
      <c r="B206" s="248">
        <v>40105</v>
      </c>
      <c r="C206" s="250">
        <f t="shared" si="26"/>
        <v>0</v>
      </c>
      <c r="D206" s="249"/>
      <c r="E206" s="250">
        <f t="shared" si="21"/>
        <v>0</v>
      </c>
      <c r="F206" s="251">
        <f t="shared" si="23"/>
        <v>0</v>
      </c>
      <c r="H206" s="252"/>
      <c r="I206" s="252"/>
      <c r="J206" s="253">
        <f t="shared" si="24"/>
        <v>0</v>
      </c>
      <c r="L206" s="253">
        <f t="shared" si="27"/>
        <v>0</v>
      </c>
      <c r="M206" s="252"/>
      <c r="N206" s="253">
        <f t="shared" si="25"/>
        <v>0</v>
      </c>
      <c r="O206" s="251">
        <f t="shared" si="22"/>
        <v>0</v>
      </c>
    </row>
    <row r="207" spans="2:15" ht="12.75">
      <c r="B207" s="248">
        <v>40106</v>
      </c>
      <c r="C207" s="250">
        <f t="shared" si="26"/>
        <v>0</v>
      </c>
      <c r="D207" s="249"/>
      <c r="E207" s="250">
        <f t="shared" si="21"/>
        <v>0</v>
      </c>
      <c r="F207" s="251">
        <f t="shared" si="23"/>
        <v>0</v>
      </c>
      <c r="H207" s="252"/>
      <c r="I207" s="252"/>
      <c r="J207" s="253">
        <f t="shared" si="24"/>
        <v>0</v>
      </c>
      <c r="L207" s="253">
        <f t="shared" si="27"/>
        <v>0</v>
      </c>
      <c r="M207" s="252"/>
      <c r="N207" s="253">
        <f t="shared" si="25"/>
        <v>0</v>
      </c>
      <c r="O207" s="251">
        <f t="shared" si="22"/>
        <v>0</v>
      </c>
    </row>
    <row r="208" spans="2:15" ht="12.75">
      <c r="B208" s="248">
        <v>40107</v>
      </c>
      <c r="C208" s="250">
        <f t="shared" si="26"/>
        <v>0</v>
      </c>
      <c r="D208" s="249"/>
      <c r="E208" s="250">
        <f t="shared" si="21"/>
        <v>0</v>
      </c>
      <c r="F208" s="251">
        <f t="shared" si="23"/>
        <v>0</v>
      </c>
      <c r="H208" s="252"/>
      <c r="I208" s="252"/>
      <c r="J208" s="253">
        <f t="shared" si="24"/>
        <v>0</v>
      </c>
      <c r="L208" s="253">
        <f t="shared" si="27"/>
        <v>0</v>
      </c>
      <c r="M208" s="252"/>
      <c r="N208" s="253">
        <f t="shared" si="25"/>
        <v>0</v>
      </c>
      <c r="O208" s="251">
        <f t="shared" si="22"/>
        <v>0</v>
      </c>
    </row>
    <row r="209" spans="2:15" ht="12.75">
      <c r="B209" s="248">
        <v>40108</v>
      </c>
      <c r="C209" s="250">
        <f t="shared" si="26"/>
        <v>0</v>
      </c>
      <c r="D209" s="249"/>
      <c r="E209" s="250">
        <f t="shared" si="21"/>
        <v>0</v>
      </c>
      <c r="F209" s="251">
        <f t="shared" si="23"/>
        <v>0</v>
      </c>
      <c r="H209" s="252"/>
      <c r="I209" s="252"/>
      <c r="J209" s="253">
        <f t="shared" si="24"/>
        <v>0</v>
      </c>
      <c r="L209" s="253">
        <f t="shared" si="27"/>
        <v>0</v>
      </c>
      <c r="M209" s="252"/>
      <c r="N209" s="253">
        <f t="shared" si="25"/>
        <v>0</v>
      </c>
      <c r="O209" s="251">
        <f t="shared" si="22"/>
        <v>0</v>
      </c>
    </row>
    <row r="210" spans="2:15" ht="12.75">
      <c r="B210" s="248">
        <v>40109</v>
      </c>
      <c r="C210" s="250">
        <f t="shared" si="26"/>
        <v>0</v>
      </c>
      <c r="D210" s="249"/>
      <c r="E210" s="250">
        <f t="shared" si="21"/>
        <v>0</v>
      </c>
      <c r="F210" s="251">
        <f t="shared" si="23"/>
        <v>0</v>
      </c>
      <c r="H210" s="252"/>
      <c r="I210" s="252"/>
      <c r="J210" s="253">
        <f t="shared" si="24"/>
        <v>0</v>
      </c>
      <c r="L210" s="253">
        <f t="shared" si="27"/>
        <v>0</v>
      </c>
      <c r="M210" s="252"/>
      <c r="N210" s="253">
        <f t="shared" si="25"/>
        <v>0</v>
      </c>
      <c r="O210" s="251">
        <f t="shared" si="22"/>
        <v>0</v>
      </c>
    </row>
    <row r="211" spans="2:15" ht="12.75">
      <c r="B211" s="248">
        <v>40110</v>
      </c>
      <c r="C211" s="250">
        <f t="shared" si="26"/>
        <v>0</v>
      </c>
      <c r="D211" s="249"/>
      <c r="E211" s="250">
        <f t="shared" si="21"/>
        <v>0</v>
      </c>
      <c r="F211" s="251">
        <f t="shared" si="23"/>
        <v>0</v>
      </c>
      <c r="H211" s="252"/>
      <c r="I211" s="252"/>
      <c r="J211" s="253">
        <f t="shared" si="24"/>
        <v>0</v>
      </c>
      <c r="L211" s="253">
        <f t="shared" si="27"/>
        <v>0</v>
      </c>
      <c r="M211" s="252"/>
      <c r="N211" s="253">
        <f t="shared" si="25"/>
        <v>0</v>
      </c>
      <c r="O211" s="251">
        <f t="shared" si="22"/>
        <v>0</v>
      </c>
    </row>
    <row r="212" spans="2:15" ht="12.75">
      <c r="B212" s="248">
        <v>40111</v>
      </c>
      <c r="C212" s="250">
        <f t="shared" si="26"/>
        <v>0</v>
      </c>
      <c r="D212" s="249"/>
      <c r="E212" s="250">
        <f t="shared" si="21"/>
        <v>0</v>
      </c>
      <c r="F212" s="251">
        <f t="shared" si="23"/>
        <v>0</v>
      </c>
      <c r="H212" s="252"/>
      <c r="I212" s="252"/>
      <c r="J212" s="253">
        <f t="shared" si="24"/>
        <v>0</v>
      </c>
      <c r="L212" s="253">
        <f t="shared" si="27"/>
        <v>0</v>
      </c>
      <c r="M212" s="252"/>
      <c r="N212" s="253">
        <f t="shared" si="25"/>
        <v>0</v>
      </c>
      <c r="O212" s="251">
        <f t="shared" si="22"/>
        <v>0</v>
      </c>
    </row>
    <row r="213" spans="2:15" ht="12.75">
      <c r="B213" s="248">
        <v>40112</v>
      </c>
      <c r="C213" s="250">
        <f t="shared" si="26"/>
        <v>0</v>
      </c>
      <c r="D213" s="249"/>
      <c r="E213" s="250">
        <f t="shared" si="21"/>
        <v>0</v>
      </c>
      <c r="F213" s="251">
        <f t="shared" si="23"/>
        <v>0</v>
      </c>
      <c r="H213" s="252"/>
      <c r="I213" s="252"/>
      <c r="J213" s="253">
        <f t="shared" si="24"/>
        <v>0</v>
      </c>
      <c r="L213" s="253">
        <f t="shared" si="27"/>
        <v>0</v>
      </c>
      <c r="M213" s="252"/>
      <c r="N213" s="253">
        <f t="shared" si="25"/>
        <v>0</v>
      </c>
      <c r="O213" s="251">
        <f t="shared" si="22"/>
        <v>0</v>
      </c>
    </row>
    <row r="214" spans="2:15" ht="12.75">
      <c r="B214" s="248">
        <v>40113</v>
      </c>
      <c r="C214" s="250">
        <f t="shared" si="26"/>
        <v>0</v>
      </c>
      <c r="D214" s="249"/>
      <c r="E214" s="250">
        <f t="shared" si="21"/>
        <v>0</v>
      </c>
      <c r="F214" s="251">
        <f t="shared" si="23"/>
        <v>0</v>
      </c>
      <c r="H214" s="252"/>
      <c r="I214" s="252"/>
      <c r="J214" s="253">
        <f t="shared" si="24"/>
        <v>0</v>
      </c>
      <c r="L214" s="253">
        <f t="shared" si="27"/>
        <v>0</v>
      </c>
      <c r="M214" s="252"/>
      <c r="N214" s="253">
        <f t="shared" si="25"/>
        <v>0</v>
      </c>
      <c r="O214" s="251">
        <f t="shared" si="22"/>
        <v>0</v>
      </c>
    </row>
    <row r="215" spans="2:15" ht="12.75">
      <c r="B215" s="248">
        <v>40114</v>
      </c>
      <c r="C215" s="250">
        <f t="shared" si="26"/>
        <v>0</v>
      </c>
      <c r="D215" s="249"/>
      <c r="E215" s="250">
        <f t="shared" si="21"/>
        <v>0</v>
      </c>
      <c r="F215" s="251">
        <f t="shared" si="23"/>
        <v>0</v>
      </c>
      <c r="H215" s="252"/>
      <c r="I215" s="252"/>
      <c r="J215" s="253">
        <f t="shared" si="24"/>
        <v>0</v>
      </c>
      <c r="L215" s="253">
        <f t="shared" si="27"/>
        <v>0</v>
      </c>
      <c r="M215" s="252"/>
      <c r="N215" s="253">
        <f t="shared" si="25"/>
        <v>0</v>
      </c>
      <c r="O215" s="251">
        <f t="shared" si="22"/>
        <v>0</v>
      </c>
    </row>
    <row r="216" spans="2:15" ht="12.75">
      <c r="B216" s="248">
        <v>40115</v>
      </c>
      <c r="C216" s="250">
        <f t="shared" si="26"/>
        <v>0</v>
      </c>
      <c r="D216" s="249"/>
      <c r="E216" s="250">
        <f t="shared" si="21"/>
        <v>0</v>
      </c>
      <c r="F216" s="251">
        <f t="shared" si="23"/>
        <v>0</v>
      </c>
      <c r="H216" s="252"/>
      <c r="I216" s="252"/>
      <c r="J216" s="253">
        <f t="shared" si="24"/>
        <v>0</v>
      </c>
      <c r="L216" s="253">
        <f t="shared" si="27"/>
        <v>0</v>
      </c>
      <c r="M216" s="252"/>
      <c r="N216" s="253">
        <f t="shared" si="25"/>
        <v>0</v>
      </c>
      <c r="O216" s="251">
        <f t="shared" si="22"/>
        <v>0</v>
      </c>
    </row>
    <row r="217" spans="2:15" ht="12.75">
      <c r="B217" s="248">
        <v>40116</v>
      </c>
      <c r="C217" s="250">
        <f t="shared" si="26"/>
        <v>0</v>
      </c>
      <c r="D217" s="249"/>
      <c r="E217" s="250">
        <f t="shared" si="21"/>
        <v>0</v>
      </c>
      <c r="F217" s="251">
        <f t="shared" si="23"/>
        <v>0</v>
      </c>
      <c r="H217" s="252"/>
      <c r="I217" s="252"/>
      <c r="J217" s="253">
        <f t="shared" si="24"/>
        <v>0</v>
      </c>
      <c r="L217" s="253">
        <f t="shared" si="27"/>
        <v>0</v>
      </c>
      <c r="M217" s="252"/>
      <c r="N217" s="253">
        <f t="shared" si="25"/>
        <v>0</v>
      </c>
      <c r="O217" s="251">
        <f t="shared" si="22"/>
        <v>0</v>
      </c>
    </row>
    <row r="218" spans="2:15" ht="12.75">
      <c r="B218" s="248">
        <v>40117</v>
      </c>
      <c r="C218" s="250">
        <f t="shared" si="26"/>
        <v>0</v>
      </c>
      <c r="D218" s="249"/>
      <c r="E218" s="250">
        <f t="shared" si="21"/>
        <v>0</v>
      </c>
      <c r="F218" s="251">
        <f t="shared" si="23"/>
        <v>0</v>
      </c>
      <c r="H218" s="252"/>
      <c r="I218" s="252"/>
      <c r="J218" s="253">
        <f t="shared" si="24"/>
        <v>0</v>
      </c>
      <c r="L218" s="253">
        <f t="shared" si="27"/>
        <v>0</v>
      </c>
      <c r="M218" s="252"/>
      <c r="N218" s="253">
        <f t="shared" si="25"/>
        <v>0</v>
      </c>
      <c r="O218" s="251">
        <f t="shared" si="22"/>
        <v>0</v>
      </c>
    </row>
    <row r="219" spans="2:15" ht="12.75">
      <c r="B219" s="248">
        <v>40118</v>
      </c>
      <c r="C219" s="250">
        <f t="shared" si="26"/>
        <v>0</v>
      </c>
      <c r="D219" s="249"/>
      <c r="E219" s="250">
        <f t="shared" si="21"/>
        <v>0</v>
      </c>
      <c r="F219" s="251">
        <f t="shared" si="23"/>
        <v>0</v>
      </c>
      <c r="H219" s="252"/>
      <c r="I219" s="252"/>
      <c r="J219" s="253">
        <f t="shared" si="24"/>
        <v>0</v>
      </c>
      <c r="L219" s="253">
        <f t="shared" si="27"/>
        <v>0</v>
      </c>
      <c r="M219" s="252"/>
      <c r="N219" s="253">
        <f t="shared" si="25"/>
        <v>0</v>
      </c>
      <c r="O219" s="251">
        <f t="shared" si="22"/>
        <v>0</v>
      </c>
    </row>
    <row r="220" spans="2:15" ht="12.75">
      <c r="B220" s="248">
        <v>40119</v>
      </c>
      <c r="C220" s="250">
        <f t="shared" si="26"/>
        <v>0</v>
      </c>
      <c r="D220" s="249"/>
      <c r="E220" s="250">
        <f t="shared" si="21"/>
        <v>0</v>
      </c>
      <c r="F220" s="251">
        <f t="shared" si="23"/>
        <v>0</v>
      </c>
      <c r="H220" s="252"/>
      <c r="I220" s="252"/>
      <c r="J220" s="253">
        <f t="shared" si="24"/>
        <v>0</v>
      </c>
      <c r="L220" s="253">
        <f t="shared" si="27"/>
        <v>0</v>
      </c>
      <c r="M220" s="252"/>
      <c r="N220" s="253">
        <f t="shared" si="25"/>
        <v>0</v>
      </c>
      <c r="O220" s="251">
        <f t="shared" si="22"/>
        <v>0</v>
      </c>
    </row>
    <row r="221" spans="2:15" ht="12.75">
      <c r="B221" s="248">
        <v>40120</v>
      </c>
      <c r="C221" s="250">
        <f t="shared" si="26"/>
        <v>0</v>
      </c>
      <c r="D221" s="249"/>
      <c r="E221" s="250">
        <f t="shared" si="21"/>
        <v>0</v>
      </c>
      <c r="F221" s="251">
        <f t="shared" si="23"/>
        <v>0</v>
      </c>
      <c r="H221" s="252"/>
      <c r="I221" s="252"/>
      <c r="J221" s="253">
        <f t="shared" si="24"/>
        <v>0</v>
      </c>
      <c r="L221" s="253">
        <f t="shared" si="27"/>
        <v>0</v>
      </c>
      <c r="M221" s="252"/>
      <c r="N221" s="253">
        <f t="shared" si="25"/>
        <v>0</v>
      </c>
      <c r="O221" s="251">
        <f t="shared" si="22"/>
        <v>0</v>
      </c>
    </row>
    <row r="222" spans="2:15" ht="12.75">
      <c r="B222" s="248">
        <v>40121</v>
      </c>
      <c r="C222" s="250">
        <f t="shared" si="26"/>
        <v>0</v>
      </c>
      <c r="D222" s="249"/>
      <c r="E222" s="250">
        <f t="shared" si="21"/>
        <v>0</v>
      </c>
      <c r="F222" s="251">
        <f t="shared" si="23"/>
        <v>0</v>
      </c>
      <c r="H222" s="252"/>
      <c r="I222" s="252"/>
      <c r="J222" s="253">
        <f t="shared" si="24"/>
        <v>0</v>
      </c>
      <c r="L222" s="253">
        <f t="shared" si="27"/>
        <v>0</v>
      </c>
      <c r="M222" s="252"/>
      <c r="N222" s="253">
        <f t="shared" si="25"/>
        <v>0</v>
      </c>
      <c r="O222" s="251">
        <f t="shared" si="22"/>
        <v>0</v>
      </c>
    </row>
    <row r="223" spans="2:15" ht="12.75">
      <c r="B223" s="248">
        <v>40122</v>
      </c>
      <c r="C223" s="250">
        <f t="shared" si="26"/>
        <v>0</v>
      </c>
      <c r="D223" s="249"/>
      <c r="E223" s="250">
        <f t="shared" si="21"/>
        <v>0</v>
      </c>
      <c r="F223" s="251">
        <f t="shared" si="23"/>
        <v>0</v>
      </c>
      <c r="H223" s="252"/>
      <c r="I223" s="252"/>
      <c r="J223" s="253">
        <f t="shared" si="24"/>
        <v>0</v>
      </c>
      <c r="L223" s="253">
        <f t="shared" si="27"/>
        <v>0</v>
      </c>
      <c r="M223" s="252"/>
      <c r="N223" s="253">
        <f t="shared" si="25"/>
        <v>0</v>
      </c>
      <c r="O223" s="251">
        <f t="shared" si="22"/>
        <v>0</v>
      </c>
    </row>
    <row r="224" spans="2:15" ht="12.75">
      <c r="B224" s="248">
        <v>40123</v>
      </c>
      <c r="C224" s="250">
        <f t="shared" si="26"/>
        <v>0</v>
      </c>
      <c r="D224" s="249"/>
      <c r="E224" s="250">
        <f t="shared" si="21"/>
        <v>0</v>
      </c>
      <c r="F224" s="251">
        <f t="shared" si="23"/>
        <v>0</v>
      </c>
      <c r="H224" s="252"/>
      <c r="I224" s="252"/>
      <c r="J224" s="253">
        <f t="shared" si="24"/>
        <v>0</v>
      </c>
      <c r="L224" s="253">
        <f t="shared" si="27"/>
        <v>0</v>
      </c>
      <c r="M224" s="252"/>
      <c r="N224" s="253">
        <f t="shared" si="25"/>
        <v>0</v>
      </c>
      <c r="O224" s="251">
        <f t="shared" si="22"/>
        <v>0</v>
      </c>
    </row>
    <row r="225" spans="2:15" ht="12.75">
      <c r="B225" s="248">
        <v>40124</v>
      </c>
      <c r="C225" s="250">
        <f t="shared" si="26"/>
        <v>0</v>
      </c>
      <c r="D225" s="249"/>
      <c r="E225" s="250">
        <f t="shared" si="21"/>
        <v>0</v>
      </c>
      <c r="F225" s="251">
        <f t="shared" si="23"/>
        <v>0</v>
      </c>
      <c r="H225" s="252"/>
      <c r="I225" s="252"/>
      <c r="J225" s="253">
        <f t="shared" si="24"/>
        <v>0</v>
      </c>
      <c r="L225" s="253">
        <f t="shared" si="27"/>
        <v>0</v>
      </c>
      <c r="M225" s="252"/>
      <c r="N225" s="253">
        <f t="shared" si="25"/>
        <v>0</v>
      </c>
      <c r="O225" s="251">
        <f t="shared" si="22"/>
        <v>0</v>
      </c>
    </row>
    <row r="226" spans="2:15" ht="12.75">
      <c r="B226" s="248">
        <v>40125</v>
      </c>
      <c r="C226" s="250">
        <f t="shared" si="26"/>
        <v>0</v>
      </c>
      <c r="D226" s="249"/>
      <c r="E226" s="250">
        <f t="shared" si="21"/>
        <v>0</v>
      </c>
      <c r="F226" s="251">
        <f t="shared" si="23"/>
        <v>0</v>
      </c>
      <c r="H226" s="252"/>
      <c r="I226" s="252"/>
      <c r="J226" s="253">
        <f t="shared" si="24"/>
        <v>0</v>
      </c>
      <c r="L226" s="253">
        <f t="shared" si="27"/>
        <v>0</v>
      </c>
      <c r="M226" s="252"/>
      <c r="N226" s="253">
        <f t="shared" si="25"/>
        <v>0</v>
      </c>
      <c r="O226" s="251">
        <f t="shared" si="22"/>
        <v>0</v>
      </c>
    </row>
    <row r="227" spans="2:15" ht="12.75">
      <c r="B227" s="248">
        <v>40126</v>
      </c>
      <c r="C227" s="250">
        <f t="shared" si="26"/>
        <v>0</v>
      </c>
      <c r="D227" s="249"/>
      <c r="E227" s="250">
        <f aca="true" t="shared" si="28" ref="E227:E279">D227-C227</f>
        <v>0</v>
      </c>
      <c r="F227" s="251">
        <f t="shared" si="23"/>
        <v>0</v>
      </c>
      <c r="H227" s="252"/>
      <c r="I227" s="252"/>
      <c r="J227" s="253">
        <f t="shared" si="24"/>
        <v>0</v>
      </c>
      <c r="L227" s="253">
        <f t="shared" si="27"/>
        <v>0</v>
      </c>
      <c r="M227" s="252"/>
      <c r="N227" s="253">
        <f t="shared" si="25"/>
        <v>0</v>
      </c>
      <c r="O227" s="251">
        <f aca="true" t="shared" si="29" ref="O227:O279">N227*$F$1</f>
        <v>0</v>
      </c>
    </row>
    <row r="228" spans="2:15" ht="12.75">
      <c r="B228" s="248">
        <v>40127</v>
      </c>
      <c r="C228" s="250">
        <f t="shared" si="26"/>
        <v>0</v>
      </c>
      <c r="D228" s="249"/>
      <c r="E228" s="250">
        <f t="shared" si="28"/>
        <v>0</v>
      </c>
      <c r="F228" s="251">
        <f t="shared" si="23"/>
        <v>0</v>
      </c>
      <c r="H228" s="252"/>
      <c r="I228" s="252"/>
      <c r="J228" s="253">
        <f t="shared" si="24"/>
        <v>0</v>
      </c>
      <c r="L228" s="253">
        <f t="shared" si="27"/>
        <v>0</v>
      </c>
      <c r="M228" s="252"/>
      <c r="N228" s="253">
        <f t="shared" si="25"/>
        <v>0</v>
      </c>
      <c r="O228" s="251">
        <f t="shared" si="29"/>
        <v>0</v>
      </c>
    </row>
    <row r="229" spans="2:15" ht="12.75">
      <c r="B229" s="248">
        <v>40128</v>
      </c>
      <c r="C229" s="250">
        <f t="shared" si="26"/>
        <v>0</v>
      </c>
      <c r="D229" s="249"/>
      <c r="E229" s="250">
        <f t="shared" si="28"/>
        <v>0</v>
      </c>
      <c r="F229" s="251">
        <f t="shared" si="23"/>
        <v>0</v>
      </c>
      <c r="H229" s="252"/>
      <c r="I229" s="252"/>
      <c r="J229" s="253">
        <f t="shared" si="24"/>
        <v>0</v>
      </c>
      <c r="L229" s="253">
        <f t="shared" si="27"/>
        <v>0</v>
      </c>
      <c r="M229" s="252"/>
      <c r="N229" s="253">
        <f t="shared" si="25"/>
        <v>0</v>
      </c>
      <c r="O229" s="251">
        <f t="shared" si="29"/>
        <v>0</v>
      </c>
    </row>
    <row r="230" spans="2:15" ht="12.75">
      <c r="B230" s="248">
        <v>40129</v>
      </c>
      <c r="C230" s="250">
        <f t="shared" si="26"/>
        <v>0</v>
      </c>
      <c r="D230" s="249"/>
      <c r="E230" s="250">
        <f t="shared" si="28"/>
        <v>0</v>
      </c>
      <c r="F230" s="251">
        <f t="shared" si="23"/>
        <v>0</v>
      </c>
      <c r="H230" s="252"/>
      <c r="I230" s="252"/>
      <c r="J230" s="253">
        <f t="shared" si="24"/>
        <v>0</v>
      </c>
      <c r="L230" s="253">
        <f t="shared" si="27"/>
        <v>0</v>
      </c>
      <c r="M230" s="252"/>
      <c r="N230" s="253">
        <f t="shared" si="25"/>
        <v>0</v>
      </c>
      <c r="O230" s="251">
        <f t="shared" si="29"/>
        <v>0</v>
      </c>
    </row>
    <row r="231" spans="2:15" ht="12.75">
      <c r="B231" s="248">
        <v>40130</v>
      </c>
      <c r="C231" s="250">
        <f t="shared" si="26"/>
        <v>0</v>
      </c>
      <c r="D231" s="249"/>
      <c r="E231" s="250">
        <f t="shared" si="28"/>
        <v>0</v>
      </c>
      <c r="F231" s="251">
        <f t="shared" si="23"/>
        <v>0</v>
      </c>
      <c r="H231" s="252"/>
      <c r="I231" s="252"/>
      <c r="J231" s="253">
        <f t="shared" si="24"/>
        <v>0</v>
      </c>
      <c r="L231" s="253">
        <f t="shared" si="27"/>
        <v>0</v>
      </c>
      <c r="M231" s="252"/>
      <c r="N231" s="253">
        <f t="shared" si="25"/>
        <v>0</v>
      </c>
      <c r="O231" s="251">
        <f t="shared" si="29"/>
        <v>0</v>
      </c>
    </row>
    <row r="232" spans="2:15" ht="12.75">
      <c r="B232" s="248">
        <v>40131</v>
      </c>
      <c r="C232" s="250">
        <f t="shared" si="26"/>
        <v>0</v>
      </c>
      <c r="D232" s="249"/>
      <c r="E232" s="250">
        <f t="shared" si="28"/>
        <v>0</v>
      </c>
      <c r="F232" s="251">
        <f t="shared" si="23"/>
        <v>0</v>
      </c>
      <c r="H232" s="252"/>
      <c r="I232" s="252"/>
      <c r="J232" s="253">
        <f t="shared" si="24"/>
        <v>0</v>
      </c>
      <c r="L232" s="253">
        <f t="shared" si="27"/>
        <v>0</v>
      </c>
      <c r="M232" s="252"/>
      <c r="N232" s="253">
        <f t="shared" si="25"/>
        <v>0</v>
      </c>
      <c r="O232" s="251">
        <f t="shared" si="29"/>
        <v>0</v>
      </c>
    </row>
    <row r="233" spans="2:15" ht="12.75">
      <c r="B233" s="248">
        <v>40132</v>
      </c>
      <c r="C233" s="250">
        <f t="shared" si="26"/>
        <v>0</v>
      </c>
      <c r="D233" s="249"/>
      <c r="E233" s="250">
        <f t="shared" si="28"/>
        <v>0</v>
      </c>
      <c r="F233" s="251">
        <f t="shared" si="23"/>
        <v>0</v>
      </c>
      <c r="H233" s="252"/>
      <c r="I233" s="252"/>
      <c r="J233" s="253">
        <f t="shared" si="24"/>
        <v>0</v>
      </c>
      <c r="L233" s="253">
        <f t="shared" si="27"/>
        <v>0</v>
      </c>
      <c r="M233" s="252"/>
      <c r="N233" s="253">
        <f t="shared" si="25"/>
        <v>0</v>
      </c>
      <c r="O233" s="251">
        <f t="shared" si="29"/>
        <v>0</v>
      </c>
    </row>
    <row r="234" spans="2:15" ht="12.75">
      <c r="B234" s="248">
        <v>40133</v>
      </c>
      <c r="C234" s="250">
        <f t="shared" si="26"/>
        <v>0</v>
      </c>
      <c r="D234" s="249"/>
      <c r="E234" s="250">
        <f t="shared" si="28"/>
        <v>0</v>
      </c>
      <c r="F234" s="251">
        <f t="shared" si="23"/>
        <v>0</v>
      </c>
      <c r="H234" s="252"/>
      <c r="I234" s="252"/>
      <c r="J234" s="253">
        <f t="shared" si="24"/>
        <v>0</v>
      </c>
      <c r="L234" s="253">
        <f t="shared" si="27"/>
        <v>0</v>
      </c>
      <c r="M234" s="252"/>
      <c r="N234" s="253">
        <f t="shared" si="25"/>
        <v>0</v>
      </c>
      <c r="O234" s="251">
        <f t="shared" si="29"/>
        <v>0</v>
      </c>
    </row>
    <row r="235" spans="2:15" ht="12.75">
      <c r="B235" s="248">
        <v>40134</v>
      </c>
      <c r="C235" s="250">
        <f t="shared" si="26"/>
        <v>0</v>
      </c>
      <c r="D235" s="249"/>
      <c r="E235" s="250">
        <f t="shared" si="28"/>
        <v>0</v>
      </c>
      <c r="F235" s="251">
        <f t="shared" si="23"/>
        <v>0</v>
      </c>
      <c r="H235" s="252"/>
      <c r="I235" s="252"/>
      <c r="J235" s="253">
        <f t="shared" si="24"/>
        <v>0</v>
      </c>
      <c r="L235" s="253">
        <f t="shared" si="27"/>
        <v>0</v>
      </c>
      <c r="M235" s="252"/>
      <c r="N235" s="253">
        <f t="shared" si="25"/>
        <v>0</v>
      </c>
      <c r="O235" s="251">
        <f t="shared" si="29"/>
        <v>0</v>
      </c>
    </row>
    <row r="236" spans="2:15" ht="12.75">
      <c r="B236" s="248">
        <v>40135</v>
      </c>
      <c r="C236" s="250">
        <f t="shared" si="26"/>
        <v>0</v>
      </c>
      <c r="D236" s="249"/>
      <c r="E236" s="250">
        <f t="shared" si="28"/>
        <v>0</v>
      </c>
      <c r="F236" s="251">
        <f t="shared" si="23"/>
        <v>0</v>
      </c>
      <c r="H236" s="252"/>
      <c r="I236" s="252"/>
      <c r="J236" s="253">
        <f t="shared" si="24"/>
        <v>0</v>
      </c>
      <c r="L236" s="253">
        <f t="shared" si="27"/>
        <v>0</v>
      </c>
      <c r="M236" s="252"/>
      <c r="N236" s="253">
        <f t="shared" si="25"/>
        <v>0</v>
      </c>
      <c r="O236" s="251">
        <f t="shared" si="29"/>
        <v>0</v>
      </c>
    </row>
    <row r="237" spans="2:15" ht="12.75">
      <c r="B237" s="248">
        <v>40136</v>
      </c>
      <c r="C237" s="250">
        <f t="shared" si="26"/>
        <v>0</v>
      </c>
      <c r="D237" s="249"/>
      <c r="E237" s="250">
        <f t="shared" si="28"/>
        <v>0</v>
      </c>
      <c r="F237" s="251">
        <f t="shared" si="23"/>
        <v>0</v>
      </c>
      <c r="H237" s="252"/>
      <c r="I237" s="252"/>
      <c r="J237" s="253">
        <f t="shared" si="24"/>
        <v>0</v>
      </c>
      <c r="L237" s="253">
        <f t="shared" si="27"/>
        <v>0</v>
      </c>
      <c r="M237" s="252"/>
      <c r="N237" s="253">
        <f t="shared" si="25"/>
        <v>0</v>
      </c>
      <c r="O237" s="251">
        <f t="shared" si="29"/>
        <v>0</v>
      </c>
    </row>
    <row r="238" spans="2:15" ht="12.75">
      <c r="B238" s="248">
        <v>40137</v>
      </c>
      <c r="C238" s="250">
        <f t="shared" si="26"/>
        <v>0</v>
      </c>
      <c r="D238" s="249"/>
      <c r="E238" s="250">
        <f t="shared" si="28"/>
        <v>0</v>
      </c>
      <c r="F238" s="251">
        <f t="shared" si="23"/>
        <v>0</v>
      </c>
      <c r="H238" s="252"/>
      <c r="I238" s="252"/>
      <c r="J238" s="253">
        <f t="shared" si="24"/>
        <v>0</v>
      </c>
      <c r="L238" s="253">
        <f t="shared" si="27"/>
        <v>0</v>
      </c>
      <c r="M238" s="252"/>
      <c r="N238" s="253">
        <f t="shared" si="25"/>
        <v>0</v>
      </c>
      <c r="O238" s="251">
        <f t="shared" si="29"/>
        <v>0</v>
      </c>
    </row>
    <row r="239" spans="2:15" ht="12.75">
      <c r="B239" s="248">
        <v>40138</v>
      </c>
      <c r="C239" s="250">
        <f t="shared" si="26"/>
        <v>0</v>
      </c>
      <c r="D239" s="249"/>
      <c r="E239" s="250">
        <f t="shared" si="28"/>
        <v>0</v>
      </c>
      <c r="F239" s="251">
        <f t="shared" si="23"/>
        <v>0</v>
      </c>
      <c r="H239" s="252"/>
      <c r="I239" s="252"/>
      <c r="J239" s="253">
        <f t="shared" si="24"/>
        <v>0</v>
      </c>
      <c r="L239" s="253">
        <f t="shared" si="27"/>
        <v>0</v>
      </c>
      <c r="M239" s="252"/>
      <c r="N239" s="253">
        <f t="shared" si="25"/>
        <v>0</v>
      </c>
      <c r="O239" s="251">
        <f t="shared" si="29"/>
        <v>0</v>
      </c>
    </row>
    <row r="240" spans="2:15" ht="12.75">
      <c r="B240" s="248">
        <v>40139</v>
      </c>
      <c r="C240" s="250">
        <f t="shared" si="26"/>
        <v>0</v>
      </c>
      <c r="D240" s="249"/>
      <c r="E240" s="250">
        <f t="shared" si="28"/>
        <v>0</v>
      </c>
      <c r="F240" s="251">
        <f t="shared" si="23"/>
        <v>0</v>
      </c>
      <c r="H240" s="252"/>
      <c r="I240" s="252"/>
      <c r="J240" s="253">
        <f t="shared" si="24"/>
        <v>0</v>
      </c>
      <c r="L240" s="253">
        <f t="shared" si="27"/>
        <v>0</v>
      </c>
      <c r="M240" s="252"/>
      <c r="N240" s="253">
        <f t="shared" si="25"/>
        <v>0</v>
      </c>
      <c r="O240" s="251">
        <f t="shared" si="29"/>
        <v>0</v>
      </c>
    </row>
    <row r="241" spans="2:15" ht="12.75">
      <c r="B241" s="248">
        <v>40140</v>
      </c>
      <c r="C241" s="250">
        <f t="shared" si="26"/>
        <v>0</v>
      </c>
      <c r="D241" s="249"/>
      <c r="E241" s="250">
        <f t="shared" si="28"/>
        <v>0</v>
      </c>
      <c r="F241" s="251">
        <f t="shared" si="23"/>
        <v>0</v>
      </c>
      <c r="H241" s="252"/>
      <c r="I241" s="252"/>
      <c r="J241" s="253">
        <f t="shared" si="24"/>
        <v>0</v>
      </c>
      <c r="L241" s="253">
        <f t="shared" si="27"/>
        <v>0</v>
      </c>
      <c r="M241" s="252"/>
      <c r="N241" s="253">
        <f t="shared" si="25"/>
        <v>0</v>
      </c>
      <c r="O241" s="251">
        <f t="shared" si="29"/>
        <v>0</v>
      </c>
    </row>
    <row r="242" spans="2:15" ht="12.75">
      <c r="B242" s="248">
        <v>40141</v>
      </c>
      <c r="C242" s="250">
        <f t="shared" si="26"/>
        <v>0</v>
      </c>
      <c r="D242" s="249"/>
      <c r="E242" s="250">
        <f t="shared" si="28"/>
        <v>0</v>
      </c>
      <c r="F242" s="251">
        <f t="shared" si="23"/>
        <v>0</v>
      </c>
      <c r="H242" s="252"/>
      <c r="I242" s="252"/>
      <c r="J242" s="253">
        <f t="shared" si="24"/>
        <v>0</v>
      </c>
      <c r="L242" s="253">
        <f t="shared" si="27"/>
        <v>0</v>
      </c>
      <c r="M242" s="252"/>
      <c r="N242" s="253">
        <f t="shared" si="25"/>
        <v>0</v>
      </c>
      <c r="O242" s="251">
        <f t="shared" si="29"/>
        <v>0</v>
      </c>
    </row>
    <row r="243" spans="2:15" ht="12.75">
      <c r="B243" s="248">
        <v>40142</v>
      </c>
      <c r="C243" s="250">
        <f t="shared" si="26"/>
        <v>0</v>
      </c>
      <c r="D243" s="249"/>
      <c r="E243" s="250">
        <f t="shared" si="28"/>
        <v>0</v>
      </c>
      <c r="F243" s="251">
        <f t="shared" si="23"/>
        <v>0</v>
      </c>
      <c r="H243" s="252"/>
      <c r="I243" s="252"/>
      <c r="J243" s="253">
        <f t="shared" si="24"/>
        <v>0</v>
      </c>
      <c r="L243" s="253">
        <f t="shared" si="27"/>
        <v>0</v>
      </c>
      <c r="M243" s="252"/>
      <c r="N243" s="253">
        <f t="shared" si="25"/>
        <v>0</v>
      </c>
      <c r="O243" s="251">
        <f t="shared" si="29"/>
        <v>0</v>
      </c>
    </row>
    <row r="244" spans="2:15" ht="12.75">
      <c r="B244" s="248">
        <v>40143</v>
      </c>
      <c r="C244" s="250">
        <f t="shared" si="26"/>
        <v>0</v>
      </c>
      <c r="D244" s="249"/>
      <c r="E244" s="250">
        <f t="shared" si="28"/>
        <v>0</v>
      </c>
      <c r="F244" s="251">
        <f t="shared" si="23"/>
        <v>0</v>
      </c>
      <c r="H244" s="252"/>
      <c r="I244" s="252"/>
      <c r="J244" s="253">
        <f t="shared" si="24"/>
        <v>0</v>
      </c>
      <c r="L244" s="253">
        <f t="shared" si="27"/>
        <v>0</v>
      </c>
      <c r="M244" s="252"/>
      <c r="N244" s="253">
        <f t="shared" si="25"/>
        <v>0</v>
      </c>
      <c r="O244" s="251">
        <f t="shared" si="29"/>
        <v>0</v>
      </c>
    </row>
    <row r="245" spans="2:15" ht="12.75">
      <c r="B245" s="248">
        <v>40144</v>
      </c>
      <c r="C245" s="250">
        <f t="shared" si="26"/>
        <v>0</v>
      </c>
      <c r="D245" s="249"/>
      <c r="E245" s="250">
        <f t="shared" si="28"/>
        <v>0</v>
      </c>
      <c r="F245" s="251">
        <f t="shared" si="23"/>
        <v>0</v>
      </c>
      <c r="H245" s="252"/>
      <c r="I245" s="252"/>
      <c r="J245" s="253">
        <f t="shared" si="24"/>
        <v>0</v>
      </c>
      <c r="L245" s="253">
        <f t="shared" si="27"/>
        <v>0</v>
      </c>
      <c r="M245" s="252"/>
      <c r="N245" s="253">
        <f t="shared" si="25"/>
        <v>0</v>
      </c>
      <c r="O245" s="251">
        <f t="shared" si="29"/>
        <v>0</v>
      </c>
    </row>
    <row r="246" spans="2:15" ht="12.75">
      <c r="B246" s="248">
        <v>40145</v>
      </c>
      <c r="C246" s="250">
        <f t="shared" si="26"/>
        <v>0</v>
      </c>
      <c r="D246" s="249"/>
      <c r="E246" s="250">
        <f t="shared" si="28"/>
        <v>0</v>
      </c>
      <c r="F246" s="251">
        <f t="shared" si="23"/>
        <v>0</v>
      </c>
      <c r="H246" s="252"/>
      <c r="I246" s="252"/>
      <c r="J246" s="253">
        <f t="shared" si="24"/>
        <v>0</v>
      </c>
      <c r="L246" s="253">
        <f t="shared" si="27"/>
        <v>0</v>
      </c>
      <c r="M246" s="252"/>
      <c r="N246" s="253">
        <f t="shared" si="25"/>
        <v>0</v>
      </c>
      <c r="O246" s="251">
        <f t="shared" si="29"/>
        <v>0</v>
      </c>
    </row>
    <row r="247" spans="2:15" ht="12.75">
      <c r="B247" s="248">
        <v>40146</v>
      </c>
      <c r="C247" s="250">
        <f t="shared" si="26"/>
        <v>0</v>
      </c>
      <c r="D247" s="249"/>
      <c r="E247" s="250">
        <f t="shared" si="28"/>
        <v>0</v>
      </c>
      <c r="F247" s="251">
        <f t="shared" si="23"/>
        <v>0</v>
      </c>
      <c r="H247" s="252"/>
      <c r="I247" s="252"/>
      <c r="J247" s="253">
        <f t="shared" si="24"/>
        <v>0</v>
      </c>
      <c r="L247" s="253">
        <f t="shared" si="27"/>
        <v>0</v>
      </c>
      <c r="M247" s="252"/>
      <c r="N247" s="253">
        <f t="shared" si="25"/>
        <v>0</v>
      </c>
      <c r="O247" s="251">
        <f t="shared" si="29"/>
        <v>0</v>
      </c>
    </row>
    <row r="248" spans="2:15" ht="12.75">
      <c r="B248" s="248">
        <v>40147</v>
      </c>
      <c r="C248" s="250">
        <f t="shared" si="26"/>
        <v>0</v>
      </c>
      <c r="D248" s="249"/>
      <c r="E248" s="250">
        <f t="shared" si="28"/>
        <v>0</v>
      </c>
      <c r="F248" s="251">
        <f t="shared" si="23"/>
        <v>0</v>
      </c>
      <c r="H248" s="252"/>
      <c r="I248" s="252"/>
      <c r="J248" s="253">
        <f t="shared" si="24"/>
        <v>0</v>
      </c>
      <c r="L248" s="253">
        <f t="shared" si="27"/>
        <v>0</v>
      </c>
      <c r="M248" s="252"/>
      <c r="N248" s="253">
        <f t="shared" si="25"/>
        <v>0</v>
      </c>
      <c r="O248" s="251">
        <f t="shared" si="29"/>
        <v>0</v>
      </c>
    </row>
    <row r="249" spans="2:15" ht="12.75">
      <c r="B249" s="248">
        <v>40148</v>
      </c>
      <c r="C249" s="250">
        <f t="shared" si="26"/>
        <v>0</v>
      </c>
      <c r="D249" s="249"/>
      <c r="E249" s="250">
        <f t="shared" si="28"/>
        <v>0</v>
      </c>
      <c r="F249" s="251">
        <f t="shared" si="23"/>
        <v>0</v>
      </c>
      <c r="H249" s="252"/>
      <c r="I249" s="252"/>
      <c r="J249" s="253">
        <f t="shared" si="24"/>
        <v>0</v>
      </c>
      <c r="L249" s="253">
        <f t="shared" si="27"/>
        <v>0</v>
      </c>
      <c r="M249" s="252"/>
      <c r="N249" s="253">
        <f t="shared" si="25"/>
        <v>0</v>
      </c>
      <c r="O249" s="251">
        <f t="shared" si="29"/>
        <v>0</v>
      </c>
    </row>
    <row r="250" spans="2:15" ht="12.75">
      <c r="B250" s="248">
        <v>40149</v>
      </c>
      <c r="C250" s="250">
        <f t="shared" si="26"/>
        <v>0</v>
      </c>
      <c r="D250" s="249"/>
      <c r="E250" s="250">
        <f t="shared" si="28"/>
        <v>0</v>
      </c>
      <c r="F250" s="251">
        <f t="shared" si="23"/>
        <v>0</v>
      </c>
      <c r="H250" s="252"/>
      <c r="I250" s="252"/>
      <c r="J250" s="253">
        <f t="shared" si="24"/>
        <v>0</v>
      </c>
      <c r="L250" s="253">
        <f t="shared" si="27"/>
        <v>0</v>
      </c>
      <c r="M250" s="252"/>
      <c r="N250" s="253">
        <f t="shared" si="25"/>
        <v>0</v>
      </c>
      <c r="O250" s="251">
        <f t="shared" si="29"/>
        <v>0</v>
      </c>
    </row>
    <row r="251" spans="2:15" ht="12.75">
      <c r="B251" s="248">
        <v>40150</v>
      </c>
      <c r="C251" s="250">
        <f t="shared" si="26"/>
        <v>0</v>
      </c>
      <c r="D251" s="249"/>
      <c r="E251" s="250">
        <f t="shared" si="28"/>
        <v>0</v>
      </c>
      <c r="F251" s="251">
        <f t="shared" si="23"/>
        <v>0</v>
      </c>
      <c r="H251" s="252"/>
      <c r="I251" s="252"/>
      <c r="J251" s="253">
        <f t="shared" si="24"/>
        <v>0</v>
      </c>
      <c r="L251" s="253">
        <f t="shared" si="27"/>
        <v>0</v>
      </c>
      <c r="M251" s="252"/>
      <c r="N251" s="253">
        <f t="shared" si="25"/>
        <v>0</v>
      </c>
      <c r="O251" s="251">
        <f t="shared" si="29"/>
        <v>0</v>
      </c>
    </row>
    <row r="252" spans="2:15" ht="12.75">
      <c r="B252" s="248">
        <v>40151</v>
      </c>
      <c r="C252" s="250">
        <f t="shared" si="26"/>
        <v>0</v>
      </c>
      <c r="D252" s="249"/>
      <c r="E252" s="250">
        <f t="shared" si="28"/>
        <v>0</v>
      </c>
      <c r="F252" s="251">
        <f t="shared" si="23"/>
        <v>0</v>
      </c>
      <c r="H252" s="252"/>
      <c r="I252" s="252"/>
      <c r="J252" s="253">
        <f t="shared" si="24"/>
        <v>0</v>
      </c>
      <c r="L252" s="253">
        <f t="shared" si="27"/>
        <v>0</v>
      </c>
      <c r="M252" s="252"/>
      <c r="N252" s="253">
        <f t="shared" si="25"/>
        <v>0</v>
      </c>
      <c r="O252" s="251">
        <f t="shared" si="29"/>
        <v>0</v>
      </c>
    </row>
    <row r="253" spans="2:15" ht="12.75">
      <c r="B253" s="248">
        <v>40152</v>
      </c>
      <c r="C253" s="250">
        <f t="shared" si="26"/>
        <v>0</v>
      </c>
      <c r="D253" s="249"/>
      <c r="E253" s="250">
        <f t="shared" si="28"/>
        <v>0</v>
      </c>
      <c r="F253" s="251">
        <f t="shared" si="23"/>
        <v>0</v>
      </c>
      <c r="H253" s="252"/>
      <c r="I253" s="252"/>
      <c r="J253" s="253">
        <f t="shared" si="24"/>
        <v>0</v>
      </c>
      <c r="L253" s="253">
        <f t="shared" si="27"/>
        <v>0</v>
      </c>
      <c r="M253" s="252"/>
      <c r="N253" s="253">
        <f t="shared" si="25"/>
        <v>0</v>
      </c>
      <c r="O253" s="251">
        <f t="shared" si="29"/>
        <v>0</v>
      </c>
    </row>
    <row r="254" spans="2:15" ht="12.75">
      <c r="B254" s="248">
        <v>40153</v>
      </c>
      <c r="C254" s="250">
        <f t="shared" si="26"/>
        <v>0</v>
      </c>
      <c r="D254" s="249"/>
      <c r="E254" s="250">
        <f t="shared" si="28"/>
        <v>0</v>
      </c>
      <c r="F254" s="251">
        <f t="shared" si="23"/>
        <v>0</v>
      </c>
      <c r="H254" s="252"/>
      <c r="I254" s="252"/>
      <c r="J254" s="253">
        <f t="shared" si="24"/>
        <v>0</v>
      </c>
      <c r="L254" s="253">
        <f t="shared" si="27"/>
        <v>0</v>
      </c>
      <c r="M254" s="252"/>
      <c r="N254" s="253">
        <f t="shared" si="25"/>
        <v>0</v>
      </c>
      <c r="O254" s="251">
        <f t="shared" si="29"/>
        <v>0</v>
      </c>
    </row>
    <row r="255" spans="2:15" ht="12.75">
      <c r="B255" s="248">
        <v>40154</v>
      </c>
      <c r="C255" s="250">
        <f t="shared" si="26"/>
        <v>0</v>
      </c>
      <c r="D255" s="249"/>
      <c r="E255" s="250">
        <f t="shared" si="28"/>
        <v>0</v>
      </c>
      <c r="F255" s="251">
        <f t="shared" si="23"/>
        <v>0</v>
      </c>
      <c r="H255" s="252"/>
      <c r="I255" s="252"/>
      <c r="J255" s="253">
        <f t="shared" si="24"/>
        <v>0</v>
      </c>
      <c r="L255" s="253">
        <f t="shared" si="27"/>
        <v>0</v>
      </c>
      <c r="M255" s="252"/>
      <c r="N255" s="253">
        <f t="shared" si="25"/>
        <v>0</v>
      </c>
      <c r="O255" s="251">
        <f t="shared" si="29"/>
        <v>0</v>
      </c>
    </row>
    <row r="256" spans="2:15" ht="12.75">
      <c r="B256" s="248">
        <v>40155</v>
      </c>
      <c r="C256" s="250">
        <f t="shared" si="26"/>
        <v>0</v>
      </c>
      <c r="D256" s="249"/>
      <c r="E256" s="250">
        <f t="shared" si="28"/>
        <v>0</v>
      </c>
      <c r="F256" s="251">
        <f t="shared" si="23"/>
        <v>0</v>
      </c>
      <c r="H256" s="252"/>
      <c r="I256" s="252"/>
      <c r="J256" s="253">
        <f t="shared" si="24"/>
        <v>0</v>
      </c>
      <c r="L256" s="253">
        <f t="shared" si="27"/>
        <v>0</v>
      </c>
      <c r="M256" s="252"/>
      <c r="N256" s="253">
        <f t="shared" si="25"/>
        <v>0</v>
      </c>
      <c r="O256" s="251">
        <f t="shared" si="29"/>
        <v>0</v>
      </c>
    </row>
    <row r="257" spans="2:15" ht="12.75">
      <c r="B257" s="248">
        <v>40156</v>
      </c>
      <c r="C257" s="250">
        <f t="shared" si="26"/>
        <v>0</v>
      </c>
      <c r="D257" s="249"/>
      <c r="E257" s="250">
        <f t="shared" si="28"/>
        <v>0</v>
      </c>
      <c r="F257" s="251">
        <f t="shared" si="23"/>
        <v>0</v>
      </c>
      <c r="H257" s="252"/>
      <c r="I257" s="252"/>
      <c r="J257" s="253">
        <f t="shared" si="24"/>
        <v>0</v>
      </c>
      <c r="L257" s="253">
        <f t="shared" si="27"/>
        <v>0</v>
      </c>
      <c r="M257" s="252"/>
      <c r="N257" s="253">
        <f t="shared" si="25"/>
        <v>0</v>
      </c>
      <c r="O257" s="251">
        <f t="shared" si="29"/>
        <v>0</v>
      </c>
    </row>
    <row r="258" spans="2:15" ht="12.75">
      <c r="B258" s="248">
        <v>40157</v>
      </c>
      <c r="C258" s="250">
        <f t="shared" si="26"/>
        <v>0</v>
      </c>
      <c r="D258" s="249"/>
      <c r="E258" s="250">
        <f t="shared" si="28"/>
        <v>0</v>
      </c>
      <c r="F258" s="251">
        <f t="shared" si="23"/>
        <v>0</v>
      </c>
      <c r="H258" s="252"/>
      <c r="I258" s="252"/>
      <c r="J258" s="253">
        <f t="shared" si="24"/>
        <v>0</v>
      </c>
      <c r="L258" s="253">
        <f t="shared" si="27"/>
        <v>0</v>
      </c>
      <c r="M258" s="252"/>
      <c r="N258" s="253">
        <f t="shared" si="25"/>
        <v>0</v>
      </c>
      <c r="O258" s="251">
        <f t="shared" si="29"/>
        <v>0</v>
      </c>
    </row>
    <row r="259" spans="2:15" ht="12.75">
      <c r="B259" s="248">
        <v>40158</v>
      </c>
      <c r="C259" s="250">
        <f t="shared" si="26"/>
        <v>0</v>
      </c>
      <c r="D259" s="249"/>
      <c r="E259" s="250">
        <f t="shared" si="28"/>
        <v>0</v>
      </c>
      <c r="F259" s="251">
        <f t="shared" si="23"/>
        <v>0</v>
      </c>
      <c r="H259" s="252"/>
      <c r="I259" s="252"/>
      <c r="J259" s="253">
        <f t="shared" si="24"/>
        <v>0</v>
      </c>
      <c r="L259" s="253">
        <f t="shared" si="27"/>
        <v>0</v>
      </c>
      <c r="M259" s="252"/>
      <c r="N259" s="253">
        <f t="shared" si="25"/>
        <v>0</v>
      </c>
      <c r="O259" s="251">
        <f t="shared" si="29"/>
        <v>0</v>
      </c>
    </row>
    <row r="260" spans="2:15" ht="12.75">
      <c r="B260" s="248">
        <v>40159</v>
      </c>
      <c r="C260" s="250">
        <f t="shared" si="26"/>
        <v>0</v>
      </c>
      <c r="D260" s="249"/>
      <c r="E260" s="250">
        <f t="shared" si="28"/>
        <v>0</v>
      </c>
      <c r="F260" s="251">
        <f t="shared" si="23"/>
        <v>0</v>
      </c>
      <c r="H260" s="252"/>
      <c r="I260" s="252"/>
      <c r="J260" s="253">
        <f t="shared" si="24"/>
        <v>0</v>
      </c>
      <c r="L260" s="253">
        <f t="shared" si="27"/>
        <v>0</v>
      </c>
      <c r="M260" s="252"/>
      <c r="N260" s="253">
        <f t="shared" si="25"/>
        <v>0</v>
      </c>
      <c r="O260" s="251">
        <f t="shared" si="29"/>
        <v>0</v>
      </c>
    </row>
    <row r="261" spans="2:15" ht="12.75">
      <c r="B261" s="248">
        <v>40160</v>
      </c>
      <c r="C261" s="250">
        <f t="shared" si="26"/>
        <v>0</v>
      </c>
      <c r="D261" s="249"/>
      <c r="E261" s="250">
        <f t="shared" si="28"/>
        <v>0</v>
      </c>
      <c r="F261" s="251">
        <f t="shared" si="23"/>
        <v>0</v>
      </c>
      <c r="H261" s="252"/>
      <c r="I261" s="252"/>
      <c r="J261" s="253">
        <f t="shared" si="24"/>
        <v>0</v>
      </c>
      <c r="L261" s="253">
        <f t="shared" si="27"/>
        <v>0</v>
      </c>
      <c r="M261" s="252"/>
      <c r="N261" s="253">
        <f t="shared" si="25"/>
        <v>0</v>
      </c>
      <c r="O261" s="251">
        <f t="shared" si="29"/>
        <v>0</v>
      </c>
    </row>
    <row r="262" spans="2:15" ht="12.75">
      <c r="B262" s="248">
        <v>40161</v>
      </c>
      <c r="C262" s="250">
        <f t="shared" si="26"/>
        <v>0</v>
      </c>
      <c r="D262" s="249"/>
      <c r="E262" s="250">
        <f t="shared" si="28"/>
        <v>0</v>
      </c>
      <c r="F262" s="251">
        <f aca="true" t="shared" si="30" ref="F262:F279">E262*$F$1</f>
        <v>0</v>
      </c>
      <c r="H262" s="252"/>
      <c r="I262" s="252"/>
      <c r="J262" s="253">
        <f aca="true" t="shared" si="31" ref="J262:J279">I262*H262</f>
        <v>0</v>
      </c>
      <c r="L262" s="253">
        <f t="shared" si="27"/>
        <v>0</v>
      </c>
      <c r="M262" s="252"/>
      <c r="N262" s="253">
        <f aca="true" t="shared" si="32" ref="N262:N279">M262-L262</f>
        <v>0</v>
      </c>
      <c r="O262" s="251">
        <f t="shared" si="29"/>
        <v>0</v>
      </c>
    </row>
    <row r="263" spans="2:15" ht="12.75">
      <c r="B263" s="248">
        <v>40162</v>
      </c>
      <c r="C263" s="250">
        <f aca="true" t="shared" si="33" ref="C263:C279">D262</f>
        <v>0</v>
      </c>
      <c r="D263" s="249"/>
      <c r="E263" s="250">
        <f t="shared" si="28"/>
        <v>0</v>
      </c>
      <c r="F263" s="251">
        <f t="shared" si="30"/>
        <v>0</v>
      </c>
      <c r="H263" s="252"/>
      <c r="I263" s="252"/>
      <c r="J263" s="253">
        <f t="shared" si="31"/>
        <v>0</v>
      </c>
      <c r="L263" s="253">
        <f aca="true" t="shared" si="34" ref="L263:L279">M262</f>
        <v>0</v>
      </c>
      <c r="M263" s="252"/>
      <c r="N263" s="253">
        <f t="shared" si="32"/>
        <v>0</v>
      </c>
      <c r="O263" s="251">
        <f t="shared" si="29"/>
        <v>0</v>
      </c>
    </row>
    <row r="264" spans="2:15" ht="12.75">
      <c r="B264" s="248">
        <v>40163</v>
      </c>
      <c r="C264" s="250">
        <f t="shared" si="33"/>
        <v>0</v>
      </c>
      <c r="D264" s="249"/>
      <c r="E264" s="250">
        <f t="shared" si="28"/>
        <v>0</v>
      </c>
      <c r="F264" s="251">
        <f t="shared" si="30"/>
        <v>0</v>
      </c>
      <c r="H264" s="252"/>
      <c r="I264" s="252"/>
      <c r="J264" s="253">
        <f t="shared" si="31"/>
        <v>0</v>
      </c>
      <c r="L264" s="253">
        <f t="shared" si="34"/>
        <v>0</v>
      </c>
      <c r="M264" s="252"/>
      <c r="N264" s="253">
        <f t="shared" si="32"/>
        <v>0</v>
      </c>
      <c r="O264" s="251">
        <f t="shared" si="29"/>
        <v>0</v>
      </c>
    </row>
    <row r="265" spans="2:15" ht="12.75">
      <c r="B265" s="248">
        <v>40164</v>
      </c>
      <c r="C265" s="250">
        <f t="shared" si="33"/>
        <v>0</v>
      </c>
      <c r="D265" s="249"/>
      <c r="E265" s="250">
        <f t="shared" si="28"/>
        <v>0</v>
      </c>
      <c r="F265" s="251">
        <f t="shared" si="30"/>
        <v>0</v>
      </c>
      <c r="H265" s="252"/>
      <c r="I265" s="252"/>
      <c r="J265" s="253">
        <f t="shared" si="31"/>
        <v>0</v>
      </c>
      <c r="L265" s="253">
        <f t="shared" si="34"/>
        <v>0</v>
      </c>
      <c r="M265" s="252"/>
      <c r="N265" s="253">
        <f t="shared" si="32"/>
        <v>0</v>
      </c>
      <c r="O265" s="251">
        <f t="shared" si="29"/>
        <v>0</v>
      </c>
    </row>
    <row r="266" spans="2:15" ht="12.75">
      <c r="B266" s="248">
        <v>40165</v>
      </c>
      <c r="C266" s="250">
        <f t="shared" si="33"/>
        <v>0</v>
      </c>
      <c r="D266" s="249"/>
      <c r="E266" s="250">
        <f t="shared" si="28"/>
        <v>0</v>
      </c>
      <c r="F266" s="251">
        <f t="shared" si="30"/>
        <v>0</v>
      </c>
      <c r="H266" s="252"/>
      <c r="I266" s="252"/>
      <c r="J266" s="253">
        <f t="shared" si="31"/>
        <v>0</v>
      </c>
      <c r="L266" s="253">
        <f t="shared" si="34"/>
        <v>0</v>
      </c>
      <c r="M266" s="252"/>
      <c r="N266" s="253">
        <f t="shared" si="32"/>
        <v>0</v>
      </c>
      <c r="O266" s="251">
        <f t="shared" si="29"/>
        <v>0</v>
      </c>
    </row>
    <row r="267" spans="2:15" ht="12.75">
      <c r="B267" s="248">
        <v>40166</v>
      </c>
      <c r="C267" s="250">
        <f t="shared" si="33"/>
        <v>0</v>
      </c>
      <c r="D267" s="249"/>
      <c r="E267" s="250">
        <f t="shared" si="28"/>
        <v>0</v>
      </c>
      <c r="F267" s="251">
        <f t="shared" si="30"/>
        <v>0</v>
      </c>
      <c r="H267" s="252"/>
      <c r="I267" s="252"/>
      <c r="J267" s="253">
        <f t="shared" si="31"/>
        <v>0</v>
      </c>
      <c r="L267" s="253">
        <f t="shared" si="34"/>
        <v>0</v>
      </c>
      <c r="M267" s="252"/>
      <c r="N267" s="253">
        <f t="shared" si="32"/>
        <v>0</v>
      </c>
      <c r="O267" s="251">
        <f t="shared" si="29"/>
        <v>0</v>
      </c>
    </row>
    <row r="268" spans="2:15" ht="12.75">
      <c r="B268" s="248">
        <v>40167</v>
      </c>
      <c r="C268" s="250">
        <f t="shared" si="33"/>
        <v>0</v>
      </c>
      <c r="D268" s="249"/>
      <c r="E268" s="250">
        <f t="shared" si="28"/>
        <v>0</v>
      </c>
      <c r="F268" s="251">
        <f t="shared" si="30"/>
        <v>0</v>
      </c>
      <c r="H268" s="252"/>
      <c r="I268" s="252"/>
      <c r="J268" s="253">
        <f t="shared" si="31"/>
        <v>0</v>
      </c>
      <c r="L268" s="253">
        <f t="shared" si="34"/>
        <v>0</v>
      </c>
      <c r="M268" s="252"/>
      <c r="N268" s="253">
        <f t="shared" si="32"/>
        <v>0</v>
      </c>
      <c r="O268" s="251">
        <f t="shared" si="29"/>
        <v>0</v>
      </c>
    </row>
    <row r="269" spans="2:15" ht="12.75">
      <c r="B269" s="248">
        <v>40168</v>
      </c>
      <c r="C269" s="250">
        <f t="shared" si="33"/>
        <v>0</v>
      </c>
      <c r="D269" s="249"/>
      <c r="E269" s="250">
        <f t="shared" si="28"/>
        <v>0</v>
      </c>
      <c r="F269" s="251">
        <f t="shared" si="30"/>
        <v>0</v>
      </c>
      <c r="H269" s="252"/>
      <c r="I269" s="252"/>
      <c r="J269" s="253">
        <f t="shared" si="31"/>
        <v>0</v>
      </c>
      <c r="L269" s="253">
        <f t="shared" si="34"/>
        <v>0</v>
      </c>
      <c r="M269" s="252"/>
      <c r="N269" s="253">
        <f t="shared" si="32"/>
        <v>0</v>
      </c>
      <c r="O269" s="251">
        <f t="shared" si="29"/>
        <v>0</v>
      </c>
    </row>
    <row r="270" spans="2:15" ht="12.75">
      <c r="B270" s="248">
        <v>40169</v>
      </c>
      <c r="C270" s="250">
        <f t="shared" si="33"/>
        <v>0</v>
      </c>
      <c r="D270" s="249"/>
      <c r="E270" s="250">
        <f t="shared" si="28"/>
        <v>0</v>
      </c>
      <c r="F270" s="251">
        <f t="shared" si="30"/>
        <v>0</v>
      </c>
      <c r="H270" s="252"/>
      <c r="I270" s="252"/>
      <c r="J270" s="253">
        <f t="shared" si="31"/>
        <v>0</v>
      </c>
      <c r="L270" s="253">
        <f t="shared" si="34"/>
        <v>0</v>
      </c>
      <c r="M270" s="252"/>
      <c r="N270" s="253">
        <f t="shared" si="32"/>
        <v>0</v>
      </c>
      <c r="O270" s="251">
        <f t="shared" si="29"/>
        <v>0</v>
      </c>
    </row>
    <row r="271" spans="2:15" ht="12.75">
      <c r="B271" s="248">
        <v>40170</v>
      </c>
      <c r="C271" s="250">
        <f t="shared" si="33"/>
        <v>0</v>
      </c>
      <c r="D271" s="249"/>
      <c r="E271" s="250">
        <f t="shared" si="28"/>
        <v>0</v>
      </c>
      <c r="F271" s="251">
        <f t="shared" si="30"/>
        <v>0</v>
      </c>
      <c r="H271" s="252"/>
      <c r="I271" s="252"/>
      <c r="J271" s="253">
        <f t="shared" si="31"/>
        <v>0</v>
      </c>
      <c r="L271" s="253">
        <f t="shared" si="34"/>
        <v>0</v>
      </c>
      <c r="M271" s="252"/>
      <c r="N271" s="253">
        <f t="shared" si="32"/>
        <v>0</v>
      </c>
      <c r="O271" s="251">
        <f t="shared" si="29"/>
        <v>0</v>
      </c>
    </row>
    <row r="272" spans="2:15" ht="12.75">
      <c r="B272" s="248">
        <v>40171</v>
      </c>
      <c r="C272" s="250">
        <f t="shared" si="33"/>
        <v>0</v>
      </c>
      <c r="D272" s="249"/>
      <c r="E272" s="250">
        <f t="shared" si="28"/>
        <v>0</v>
      </c>
      <c r="F272" s="251">
        <f t="shared" si="30"/>
        <v>0</v>
      </c>
      <c r="H272" s="252"/>
      <c r="I272" s="252"/>
      <c r="J272" s="253">
        <f t="shared" si="31"/>
        <v>0</v>
      </c>
      <c r="L272" s="253">
        <f t="shared" si="34"/>
        <v>0</v>
      </c>
      <c r="M272" s="252"/>
      <c r="N272" s="253">
        <f t="shared" si="32"/>
        <v>0</v>
      </c>
      <c r="O272" s="251">
        <f t="shared" si="29"/>
        <v>0</v>
      </c>
    </row>
    <row r="273" spans="2:15" ht="12.75">
      <c r="B273" s="248">
        <v>40172</v>
      </c>
      <c r="C273" s="250">
        <f t="shared" si="33"/>
        <v>0</v>
      </c>
      <c r="D273" s="249"/>
      <c r="E273" s="250">
        <f t="shared" si="28"/>
        <v>0</v>
      </c>
      <c r="F273" s="251">
        <f t="shared" si="30"/>
        <v>0</v>
      </c>
      <c r="H273" s="252"/>
      <c r="I273" s="252"/>
      <c r="J273" s="253">
        <f t="shared" si="31"/>
        <v>0</v>
      </c>
      <c r="L273" s="253">
        <f t="shared" si="34"/>
        <v>0</v>
      </c>
      <c r="M273" s="252"/>
      <c r="N273" s="253">
        <f t="shared" si="32"/>
        <v>0</v>
      </c>
      <c r="O273" s="251">
        <f t="shared" si="29"/>
        <v>0</v>
      </c>
    </row>
    <row r="274" spans="2:15" ht="12.75">
      <c r="B274" s="248">
        <v>40173</v>
      </c>
      <c r="C274" s="250">
        <f t="shared" si="33"/>
        <v>0</v>
      </c>
      <c r="D274" s="249"/>
      <c r="E274" s="250">
        <f t="shared" si="28"/>
        <v>0</v>
      </c>
      <c r="F274" s="251">
        <f t="shared" si="30"/>
        <v>0</v>
      </c>
      <c r="H274" s="252"/>
      <c r="I274" s="252"/>
      <c r="J274" s="253">
        <f t="shared" si="31"/>
        <v>0</v>
      </c>
      <c r="L274" s="253">
        <f t="shared" si="34"/>
        <v>0</v>
      </c>
      <c r="M274" s="252"/>
      <c r="N274" s="253">
        <f t="shared" si="32"/>
        <v>0</v>
      </c>
      <c r="O274" s="251">
        <f t="shared" si="29"/>
        <v>0</v>
      </c>
    </row>
    <row r="275" spans="2:15" ht="12.75">
      <c r="B275" s="248">
        <v>40174</v>
      </c>
      <c r="C275" s="250">
        <f t="shared" si="33"/>
        <v>0</v>
      </c>
      <c r="D275" s="249"/>
      <c r="E275" s="250">
        <f t="shared" si="28"/>
        <v>0</v>
      </c>
      <c r="F275" s="251">
        <f t="shared" si="30"/>
        <v>0</v>
      </c>
      <c r="H275" s="252"/>
      <c r="I275" s="252"/>
      <c r="J275" s="253">
        <f t="shared" si="31"/>
        <v>0</v>
      </c>
      <c r="L275" s="253">
        <f t="shared" si="34"/>
        <v>0</v>
      </c>
      <c r="M275" s="252"/>
      <c r="N275" s="253">
        <f t="shared" si="32"/>
        <v>0</v>
      </c>
      <c r="O275" s="251">
        <f t="shared" si="29"/>
        <v>0</v>
      </c>
    </row>
    <row r="276" spans="2:15" ht="12.75">
      <c r="B276" s="248">
        <v>40175</v>
      </c>
      <c r="C276" s="250">
        <f t="shared" si="33"/>
        <v>0</v>
      </c>
      <c r="D276" s="249"/>
      <c r="E276" s="250">
        <f t="shared" si="28"/>
        <v>0</v>
      </c>
      <c r="F276" s="251">
        <f t="shared" si="30"/>
        <v>0</v>
      </c>
      <c r="H276" s="252"/>
      <c r="I276" s="252"/>
      <c r="J276" s="253">
        <f t="shared" si="31"/>
        <v>0</v>
      </c>
      <c r="L276" s="253">
        <f t="shared" si="34"/>
        <v>0</v>
      </c>
      <c r="M276" s="252"/>
      <c r="N276" s="253">
        <f t="shared" si="32"/>
        <v>0</v>
      </c>
      <c r="O276" s="251">
        <f t="shared" si="29"/>
        <v>0</v>
      </c>
    </row>
    <row r="277" spans="2:15" ht="12.75">
      <c r="B277" s="248">
        <v>40176</v>
      </c>
      <c r="C277" s="250">
        <f t="shared" si="33"/>
        <v>0</v>
      </c>
      <c r="D277" s="249"/>
      <c r="E277" s="250">
        <f t="shared" si="28"/>
        <v>0</v>
      </c>
      <c r="F277" s="251">
        <f t="shared" si="30"/>
        <v>0</v>
      </c>
      <c r="H277" s="252"/>
      <c r="I277" s="252"/>
      <c r="J277" s="253">
        <f t="shared" si="31"/>
        <v>0</v>
      </c>
      <c r="L277" s="253">
        <f t="shared" si="34"/>
        <v>0</v>
      </c>
      <c r="M277" s="252"/>
      <c r="N277" s="253">
        <f t="shared" si="32"/>
        <v>0</v>
      </c>
      <c r="O277" s="251">
        <f t="shared" si="29"/>
        <v>0</v>
      </c>
    </row>
    <row r="278" spans="2:15" ht="12.75">
      <c r="B278" s="248">
        <v>40177</v>
      </c>
      <c r="C278" s="250">
        <f t="shared" si="33"/>
        <v>0</v>
      </c>
      <c r="D278" s="249"/>
      <c r="E278" s="250">
        <f t="shared" si="28"/>
        <v>0</v>
      </c>
      <c r="F278" s="251">
        <f t="shared" si="30"/>
        <v>0</v>
      </c>
      <c r="H278" s="252"/>
      <c r="I278" s="252"/>
      <c r="J278" s="253">
        <f t="shared" si="31"/>
        <v>0</v>
      </c>
      <c r="L278" s="253">
        <f t="shared" si="34"/>
        <v>0</v>
      </c>
      <c r="M278" s="252"/>
      <c r="N278" s="253">
        <f t="shared" si="32"/>
        <v>0</v>
      </c>
      <c r="O278" s="251">
        <f t="shared" si="29"/>
        <v>0</v>
      </c>
    </row>
    <row r="279" spans="2:15" ht="12.75">
      <c r="B279" s="248">
        <v>40178</v>
      </c>
      <c r="C279" s="250">
        <f t="shared" si="33"/>
        <v>0</v>
      </c>
      <c r="D279" s="249"/>
      <c r="E279" s="250">
        <f t="shared" si="28"/>
        <v>0</v>
      </c>
      <c r="F279" s="251">
        <f t="shared" si="30"/>
        <v>0</v>
      </c>
      <c r="H279" s="252"/>
      <c r="I279" s="252"/>
      <c r="J279" s="253">
        <f t="shared" si="31"/>
        <v>0</v>
      </c>
      <c r="L279" s="253">
        <f t="shared" si="34"/>
        <v>0</v>
      </c>
      <c r="M279" s="252"/>
      <c r="N279" s="253">
        <f t="shared" si="32"/>
        <v>0</v>
      </c>
      <c r="O279" s="251">
        <f t="shared" si="29"/>
        <v>0</v>
      </c>
    </row>
  </sheetData>
  <mergeCells count="3">
    <mergeCell ref="H3:J3"/>
    <mergeCell ref="B3:F3"/>
    <mergeCell ref="L3:O3"/>
  </mergeCells>
  <printOptions/>
  <pageMargins left="0.75" right="0.75" top="1" bottom="1" header="0.5" footer="0.5"/>
  <pageSetup fitToHeight="1" fitToWidth="1" horizontalDpi="600" verticalDpi="600" orientation="landscape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 Business Creation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van Lieshout</dc:creator>
  <cp:keywords/>
  <dc:description/>
  <cp:lastModifiedBy>Olivier van Lieshout</cp:lastModifiedBy>
  <dcterms:created xsi:type="dcterms:W3CDTF">2009-04-22T02:54:52Z</dcterms:created>
  <dcterms:modified xsi:type="dcterms:W3CDTF">2009-07-28T12:55:41Z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